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120" yWindow="-120" windowWidth="20730" windowHeight="11160"/>
  </bookViews>
  <sheets>
    <sheet name="Hoja1" sheetId="1" r:id="rId1"/>
  </sheets>
  <externalReferences>
    <externalReference r:id="rId2"/>
  </externalReferences>
  <definedNames>
    <definedName name="_xlnm.Print_Area" localSheetId="0">Hoja1!$A$1:$G$308</definedName>
    <definedName name="_xlnm.Print_Titles" localSheetId="0">Hoja1!$1:$5</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38" i="1" l="1"/>
  <c r="D137" i="1"/>
  <c r="D135" i="1"/>
  <c r="D117" i="1"/>
  <c r="D114" i="1"/>
  <c r="D111" i="1"/>
  <c r="D110" i="1"/>
  <c r="D106" i="1"/>
  <c r="D105" i="1"/>
  <c r="D104" i="1"/>
  <c r="E209" i="1" l="1"/>
  <c r="F208" i="1"/>
  <c r="F207" i="1"/>
  <c r="F206" i="1"/>
  <c r="F205" i="1"/>
  <c r="F204" i="1"/>
  <c r="F203" i="1"/>
  <c r="F202" i="1"/>
  <c r="D201" i="1"/>
  <c r="F201" i="1" s="1"/>
  <c r="F200" i="1"/>
  <c r="D199" i="1"/>
  <c r="F199" i="1" s="1"/>
  <c r="D198" i="1"/>
  <c r="F198" i="1" s="1"/>
  <c r="D197" i="1"/>
  <c r="F197" i="1" s="1"/>
  <c r="D196" i="1"/>
  <c r="F196" i="1" s="1"/>
  <c r="D195" i="1"/>
  <c r="F195" i="1" s="1"/>
  <c r="D194" i="1"/>
  <c r="F194" i="1" s="1"/>
  <c r="D193" i="1"/>
  <c r="F193" i="1" s="1"/>
  <c r="F192" i="1"/>
  <c r="D191" i="1"/>
  <c r="F191" i="1" s="1"/>
  <c r="F190" i="1"/>
  <c r="D189" i="1"/>
  <c r="F189" i="1" s="1"/>
  <c r="F188" i="1"/>
  <c r="F187" i="1"/>
  <c r="D186" i="1"/>
  <c r="F186" i="1" s="1"/>
  <c r="D185" i="1"/>
  <c r="F185" i="1" s="1"/>
  <c r="F184" i="1"/>
  <c r="F183" i="1"/>
  <c r="F182" i="1"/>
  <c r="D181" i="1"/>
  <c r="F181" i="1" s="1"/>
  <c r="F180" i="1"/>
  <c r="D179" i="1"/>
  <c r="F179" i="1" s="1"/>
  <c r="F178" i="1"/>
  <c r="D177" i="1"/>
  <c r="F177" i="1" s="1"/>
  <c r="F176" i="1"/>
  <c r="F175" i="1"/>
  <c r="F174" i="1"/>
  <c r="D173" i="1"/>
  <c r="F173" i="1" s="1"/>
  <c r="D172" i="1"/>
  <c r="F172" i="1" s="1"/>
  <c r="F171" i="1"/>
  <c r="F170" i="1"/>
  <c r="D169" i="1"/>
  <c r="F169" i="1" s="1"/>
  <c r="F168" i="1"/>
  <c r="F167" i="1"/>
  <c r="D166" i="1"/>
  <c r="F166" i="1" s="1"/>
  <c r="F165" i="1"/>
  <c r="D164" i="1"/>
  <c r="F164" i="1" s="1"/>
  <c r="F163" i="1"/>
  <c r="D162" i="1"/>
  <c r="F162" i="1" s="1"/>
  <c r="D161" i="1"/>
  <c r="F161" i="1" s="1"/>
  <c r="D160" i="1"/>
  <c r="F160" i="1" s="1"/>
  <c r="F159" i="1"/>
  <c r="F158" i="1"/>
  <c r="F157" i="1"/>
  <c r="F156" i="1"/>
  <c r="F155" i="1"/>
  <c r="D154" i="1"/>
  <c r="F154" i="1" s="1"/>
  <c r="D153" i="1"/>
  <c r="F153" i="1" s="1"/>
  <c r="D152" i="1"/>
  <c r="F152" i="1" s="1"/>
  <c r="D151" i="1"/>
  <c r="F150" i="1"/>
  <c r="F149" i="1"/>
  <c r="F147" i="1"/>
  <c r="F146" i="1"/>
  <c r="D209" i="1" l="1"/>
  <c r="F151" i="1"/>
  <c r="F209" i="1" s="1"/>
</calcChain>
</file>

<file path=xl/sharedStrings.xml><?xml version="1.0" encoding="utf-8"?>
<sst xmlns="http://schemas.openxmlformats.org/spreadsheetml/2006/main" count="449" uniqueCount="333">
  <si>
    <t>1- PRESENTACIÓN</t>
  </si>
  <si>
    <t>Institución:</t>
  </si>
  <si>
    <t>Misión institucional</t>
  </si>
  <si>
    <t>Qué es la institución (en lenguaje sencillo, menos de 100 palabras)</t>
  </si>
  <si>
    <t>Nro.</t>
  </si>
  <si>
    <t>Dependencia</t>
  </si>
  <si>
    <t>Responsable</t>
  </si>
  <si>
    <t>Cargo que Ocupa</t>
  </si>
  <si>
    <t>3.1. Resolución de Aprobación y Anexo de Plan de Rendición de Cuentas</t>
  </si>
  <si>
    <t>Priorización</t>
  </si>
  <si>
    <t>Vinculación POI, PEI, PND, ODS.</t>
  </si>
  <si>
    <t>Justificaciones</t>
  </si>
  <si>
    <t xml:space="preserve">Evidencia </t>
  </si>
  <si>
    <t>1°</t>
  </si>
  <si>
    <t>2°</t>
  </si>
  <si>
    <t>4.1 Nivel de Cumplimiento  de Minimo de Información Disponible - Transparencia Activa Ley 5189 /14</t>
  </si>
  <si>
    <t>Mes</t>
  </si>
  <si>
    <t>Nivel de Cumplimiento (%)</t>
  </si>
  <si>
    <t>Abril</t>
  </si>
  <si>
    <t>4.2 Nivel de Cumplimiento  de Minimo de Información Disponible - Transparencia Activa Ley 5282/14</t>
  </si>
  <si>
    <t>4.3 Nivel de Cumplimiento de Respuestas a Consultas Ciudadanas - Transparencia Pasiva Ley N° 5282/14</t>
  </si>
  <si>
    <t>Cantidad de Consultas</t>
  </si>
  <si>
    <t>Respondidos</t>
  </si>
  <si>
    <t>No Respondidos</t>
  </si>
  <si>
    <t>Mayo</t>
  </si>
  <si>
    <t>Junio</t>
  </si>
  <si>
    <t>N°</t>
  </si>
  <si>
    <t>Descripción</t>
  </si>
  <si>
    <t>Objetivo</t>
  </si>
  <si>
    <t>Metas</t>
  </si>
  <si>
    <t>Población Beneficiaria</t>
  </si>
  <si>
    <t>Valor de Inversión</t>
  </si>
  <si>
    <t>Porcentaje de Ejecución</t>
  </si>
  <si>
    <t>Evidencias</t>
  </si>
  <si>
    <t>Financieras</t>
  </si>
  <si>
    <t>De Gestión</t>
  </si>
  <si>
    <t>Externas</t>
  </si>
  <si>
    <t>Otras</t>
  </si>
  <si>
    <t>4.6 Servicios o Productos Misionales (Depende de la Naturaleza de la Misión Insitucional, puede abarcar un Programa o Proyecto)</t>
  </si>
  <si>
    <t>Resultados Logrados</t>
  </si>
  <si>
    <t>Evidencia (Informe de Avance de Metas - SPR)</t>
  </si>
  <si>
    <t>4.7 Contrataciones realizadas</t>
  </si>
  <si>
    <t>ID</t>
  </si>
  <si>
    <t>Objeto</t>
  </si>
  <si>
    <t>Valor del Contrato</t>
  </si>
  <si>
    <t>Proveedor Adjudicado</t>
  </si>
  <si>
    <t>Estado (Ejecución - Finiquitado)</t>
  </si>
  <si>
    <t>Enlace DNCP</t>
  </si>
  <si>
    <t>Rubro</t>
  </si>
  <si>
    <t>Sub-rubros</t>
  </si>
  <si>
    <t>Presupuestado</t>
  </si>
  <si>
    <t>Ejecutado</t>
  </si>
  <si>
    <t>Saldos</t>
  </si>
  <si>
    <t>Evidencia (Enlace Ley 5189)</t>
  </si>
  <si>
    <t>4.9 Fortalecimiento Institucional (Normativas, Estructura Interna, Infraestructura, adquisiciones, etc. En el trimestre, periodo del Informe)</t>
  </si>
  <si>
    <t>Descripción del Fortalecimiento</t>
  </si>
  <si>
    <t>Costo de Inversión</t>
  </si>
  <si>
    <t>Descripción del Beneficio</t>
  </si>
  <si>
    <t>Evidencia</t>
  </si>
  <si>
    <t>5.1. Canales de Participación Ciudadana existentes a la fecha.</t>
  </si>
  <si>
    <t>Denominación</t>
  </si>
  <si>
    <t>Dependencia Responsable del Canal de Participación</t>
  </si>
  <si>
    <t>Evidencia (Página Web, Buzón de SQR, Etc.)</t>
  </si>
  <si>
    <t>5.2. Aportes y Mejoras resultantes de la Participación Ciudadana</t>
  </si>
  <si>
    <t>Propuesta de Mejora</t>
  </si>
  <si>
    <t>Canal Utilizado</t>
  </si>
  <si>
    <t>Acción o Medida tomada por OEE</t>
  </si>
  <si>
    <t>Observaciones</t>
  </si>
  <si>
    <t>5.3 Gestión de denuncias de corrupción</t>
  </si>
  <si>
    <t>Ticket Numero</t>
  </si>
  <si>
    <t>Fecha Ingreso</t>
  </si>
  <si>
    <t>Estado</t>
  </si>
  <si>
    <t>6.1 Informes de Auditorias Internas y Auditorías Externas en el Trimestre</t>
  </si>
  <si>
    <t>Auditorias Financieras</t>
  </si>
  <si>
    <t>Evidencia (Enlace Ley 5282/14)</t>
  </si>
  <si>
    <t>Auditorias de Gestión</t>
  </si>
  <si>
    <t>Auditorías Externas</t>
  </si>
  <si>
    <t>Otros tipos de Auditoria</t>
  </si>
  <si>
    <t>Planes de Mejoramiento elaborados en el Trimestre</t>
  </si>
  <si>
    <t>Informe de referencia</t>
  </si>
  <si>
    <t>Evidencia (Adjuntar Documento)</t>
  </si>
  <si>
    <t>6.2 Modelo Estándar de Control Interno para las Instituciones Públicas del Paraguay</t>
  </si>
  <si>
    <t>Periodo</t>
  </si>
  <si>
    <t>Nivel de Cumplimiento</t>
  </si>
  <si>
    <t>4.5 Proyectos y Programas no Ejecutados</t>
  </si>
  <si>
    <t>Calificación MECIP de la Contraloría General de la República (CGR)</t>
  </si>
  <si>
    <t>3.2 Plan de Rendición de Cuentas. (Copiar abajo link de acceso directo)</t>
  </si>
  <si>
    <t>3- PLAN DE RENDICIÓN DE CUENTAS AL CIUDADANO</t>
  </si>
  <si>
    <t>2-PRESENTACIÓN DE LOS MIEMBROS DEL COMITÉ DE RENDICIÓN DE CUENTAS AL CIUDADANO (CRCC)</t>
  </si>
  <si>
    <t>4- GESTIÓN INSTITUCIONAL</t>
  </si>
  <si>
    <t>5- INSTANCIAS DE PARTICIPACIÓN CIUDADANA</t>
  </si>
  <si>
    <t>6- CONTROL INTERNO Y EXTERNO</t>
  </si>
  <si>
    <t xml:space="preserve">Tema </t>
  </si>
  <si>
    <t>Enlace Portal de Transparencia de la SENAC</t>
  </si>
  <si>
    <t>Enlace publicación de SFP</t>
  </si>
  <si>
    <t>Enlace Portal AIP</t>
  </si>
  <si>
    <t>Fecha</t>
  </si>
  <si>
    <t>Fecha de Contrato</t>
  </si>
  <si>
    <t>Enlace Portal de Denuncias de la SENAC</t>
  </si>
  <si>
    <t>Nro. Informe</t>
  </si>
  <si>
    <t>4.4 Proyectos y Programas Ejecutados a la fecha del Informe</t>
  </si>
  <si>
    <t xml:space="preserve">(Describir aquí los motivos, puede apoyarse en gráficos ilustrativos) </t>
  </si>
  <si>
    <t xml:space="preserve">7- DESCRIPCIÓN CUALITATIVA DE LOGROS ALCANZADOS </t>
  </si>
  <si>
    <t>4.8 Ejecución Financiera</t>
  </si>
  <si>
    <t xml:space="preserve">(Puede complementar aquí y apoyarse en gráficos ilustrativos) </t>
  </si>
  <si>
    <t xml:space="preserve">(Puede complementar información aquí y apoyarse en gráficos ilustrativos) </t>
  </si>
  <si>
    <t xml:space="preserve">(Describir aquí los motivos de la selección temática y exponer si existió participación ciudadana en el proceso. Vincular la selección con el POI, PEI, PND2030 y ODS) </t>
  </si>
  <si>
    <t>SECRETARÍA DE EMERGENCIA NACIONAL</t>
  </si>
  <si>
    <t>Gestionar y reducir los riesgos de desastres en el país, a través de políticas con actores, sectores y participación, apoyados en conocimientos y tecnología</t>
  </si>
  <si>
    <t>La Secretaría de Emergencia Nacional es una institución dependiente de la Presidencia de la República, creada por Ley Nº 2615/05 y que tiene por objeto primordial prevenir y contrarrestar los efectos de las emergencias y los desastres originados por agentes de la naturaleza o de cualquier otro origen, como asimismo promover, coordinar y orientar las actividades de las instituciones públicas, departamentales, municipales y privadas destinadas a la prevención, mitigación, respuesta, rehabilitación y reconstrucción de las comunidades afectadas por situaciones de emergencia o desastre.</t>
  </si>
  <si>
    <t>Jefatura de Gabinete</t>
  </si>
  <si>
    <t>Ing. Miguel Kurita</t>
  </si>
  <si>
    <t>Jefe de Gabinete</t>
  </si>
  <si>
    <t>Secretaría General</t>
  </si>
  <si>
    <t>Secretaria general</t>
  </si>
  <si>
    <t>Abg. María del Pilar Cantero</t>
  </si>
  <si>
    <t>Dirección General de Anticorrupción</t>
  </si>
  <si>
    <t>Abg. Raymond Crecchi Della Loggia</t>
  </si>
  <si>
    <t>Dirección General de Administración y Finanzas</t>
  </si>
  <si>
    <t>Ing. María Elena Muñoz de Jolay</t>
  </si>
  <si>
    <t>Directora general</t>
  </si>
  <si>
    <t>Dirección de Planificación y Sistematización</t>
  </si>
  <si>
    <t>Sra. Ofelia Insaurralde</t>
  </si>
  <si>
    <t>Dirección de Auditoría Interna</t>
  </si>
  <si>
    <t>Lic. Elvira Centurión</t>
  </si>
  <si>
    <t>Directora</t>
  </si>
  <si>
    <t>Dirección de Comunicación e Información Pública</t>
  </si>
  <si>
    <t>Sra. Jazna Arza</t>
  </si>
  <si>
    <t>Cantidad de Miembros del CRCC: 7</t>
  </si>
  <si>
    <t>Total Hombres :  2</t>
  </si>
  <si>
    <t>Total Mujeres:  5</t>
  </si>
  <si>
    <t>Total nivel directivo o rango superior:  7</t>
  </si>
  <si>
    <t>Gestionar y reducir integralmente los riesgos de desastres en el Paraguay</t>
  </si>
  <si>
    <t>Profesionalidad, transparencia y rendición de cuentas</t>
  </si>
  <si>
    <t>Se integra en el POI, se desarrolla en el PEI, incluye puntos específicos del PND y los ODS y se orienta al cumplimiento del Marco de Sendai para la Reducción del Riesgo de Desastres, aprobado por Decreto Nº 5965/2016 así como a la Política Nacional de GRRD aprobado por Decreto Nº 1402/14</t>
  </si>
  <si>
    <t>Se integra a la Misión Visión Institucionales, Política Nacional de Gestión y Reducción de Riesgos de Desastres, al Plan Estratégico Institucional, Manual de Rendición de Cuentas y transversaliza la acción institucional</t>
  </si>
  <si>
    <t>Disposiciones legales vigentes</t>
  </si>
  <si>
    <t>Responde a la Misión institucional y a su Marco Legal. La Política Nacional de Gestión y Reducción de Riesgos de Desastres y el Plan Nacional de Implementación del Marco de Sendai fueron elaborados en procesos participativos</t>
  </si>
  <si>
    <t>Asistencia a familias afectadas por eventos que generan daños y pérdidas</t>
  </si>
  <si>
    <t>Paliar el sufrimiento humano de personas afectadas por situaciones de emergencia o desastres</t>
  </si>
  <si>
    <t>Se informa sobre lo actuado</t>
  </si>
  <si>
    <r>
      <t xml:space="preserve">Res. SEN Nº 93/2020 </t>
    </r>
    <r>
      <rPr>
        <u/>
        <sz val="14"/>
        <color rgb="FF0070C0"/>
        <rFont val="Calibri"/>
        <family val="2"/>
        <scheme val="minor"/>
      </rPr>
      <t>https://www.sen.gov.py/application/files/2215/9468/6128/RSEN_93-20_CRCC.pdf</t>
    </r>
  </si>
  <si>
    <t>NO SE REGISTRAN DENUNCIAS</t>
  </si>
  <si>
    <t>Sueldos</t>
  </si>
  <si>
    <t>Gastos de Representación</t>
  </si>
  <si>
    <t>Aguinaldo</t>
  </si>
  <si>
    <t>Remuneración Extraordinaria</t>
  </si>
  <si>
    <t>Subsidio Familiar</t>
  </si>
  <si>
    <t>Bonificaciones y Gratificaciones</t>
  </si>
  <si>
    <t>Gratificaciones por Servicios Especiales</t>
  </si>
  <si>
    <t>Jornales</t>
  </si>
  <si>
    <t>Honorarios</t>
  </si>
  <si>
    <t>Otros Gastos del Personal</t>
  </si>
  <si>
    <t xml:space="preserve">Energia Electrica </t>
  </si>
  <si>
    <t>Agua</t>
  </si>
  <si>
    <t>Telefonos, Telefax y otros Servicios de Telecominicaciòn</t>
  </si>
  <si>
    <t>PASAJES</t>
  </si>
  <si>
    <t>Viaticos y Movilidad</t>
  </si>
  <si>
    <t>Mantenimiento y Reparacion Menores de Edificios y Locales</t>
  </si>
  <si>
    <t>Mantenimiento y Reparacion Menores de Maquinarias, Equipos y Muebles de Oficinas</t>
  </si>
  <si>
    <t>Mantenimiento y Reparacion Menores de Equipos de Transporte</t>
  </si>
  <si>
    <t>Servicio de Limpieza,Aseo y Fumigacion</t>
  </si>
  <si>
    <t>Alquiler de Edificios y Locales</t>
  </si>
  <si>
    <t xml:space="preserve">Imprenta, Publicaciones y Reproducciones </t>
  </si>
  <si>
    <t>Servicios Bancarios</t>
  </si>
  <si>
    <t>Primas y Gastos de Seguros</t>
  </si>
  <si>
    <t>Publicidad y Propaganda</t>
  </si>
  <si>
    <t>Servicios de Comunicaciones</t>
  </si>
  <si>
    <t>SERVICIO DE SEGURO MÉDICO</t>
  </si>
  <si>
    <t>SERVICIOS DE CEREMONIAL</t>
  </si>
  <si>
    <t>SERVICIOS DE CATERING</t>
  </si>
  <si>
    <t>CAPACITACION DEL PERSONAL DEL ESTADO</t>
  </si>
  <si>
    <t>ALIMENTOS PARA PERSONAS</t>
  </si>
  <si>
    <t>Prendas de Vestir</t>
  </si>
  <si>
    <t>Confecciones Textiles</t>
  </si>
  <si>
    <t>Calzados</t>
  </si>
  <si>
    <t>Papel de Escritorio y Carton</t>
  </si>
  <si>
    <t>Productos de Artes Graficas</t>
  </si>
  <si>
    <t>Productos de Papel y Carton</t>
  </si>
  <si>
    <t>Libros, Revistas y Periodicos</t>
  </si>
  <si>
    <t>Elementos de Limpieza</t>
  </si>
  <si>
    <t xml:space="preserve">Utiles de Escritorio, Oficinas y Enseres </t>
  </si>
  <si>
    <t>Utiles y Materiales Electricos</t>
  </si>
  <si>
    <t>Utensilios de Cocina y Comedor</t>
  </si>
  <si>
    <t>Compuestos Quimicos</t>
  </si>
  <si>
    <t>Tintas, Pinturas y Colorantes</t>
  </si>
  <si>
    <t>Utiles y Materiales Medicos - Quirurgicos y de laboratorios</t>
  </si>
  <si>
    <t>COMBUSTIBLES</t>
  </si>
  <si>
    <t>Cubiertas y Camaras de aire</t>
  </si>
  <si>
    <t>Herramientas Menores</t>
  </si>
  <si>
    <t>Prodctos o Insumos No Metalicos</t>
  </si>
  <si>
    <t>Bienes de Consumos Varios</t>
  </si>
  <si>
    <t>Equipos de Comunicaciones y Señalamientos</t>
  </si>
  <si>
    <t>Adq. De Muebles y Enseres</t>
  </si>
  <si>
    <t>Adq. De Equipos de Computacion</t>
  </si>
  <si>
    <t>AP.A ENTID.C/ FINES SOCIALES O EMERGENCIA (FONE) FF10</t>
  </si>
  <si>
    <t>BECAS</t>
  </si>
  <si>
    <t xml:space="preserve">SUBSIDIOS Y ASIST.SOCIAL A PERS.Y FLIAS </t>
  </si>
  <si>
    <t>PAGO IMP, TASAS, GTOS JUDIC. Y OTROS</t>
  </si>
  <si>
    <t>https://www.sen.gov.py/index.php/transparencia/5189/detalles/view_express_entity/5</t>
  </si>
  <si>
    <t>Aun no se cuenta con la calificación correspondiente al año/2021</t>
  </si>
  <si>
    <t>https://informacionpublica.paraguay.gov.py/portal/#!/buscar_informacion#busqueda</t>
  </si>
  <si>
    <t>12.1.1.16. Gestión y Reducción de Riesgos de Desastres</t>
  </si>
  <si>
    <t>Prevenir y  contrarrestar los efectos de las emergencias y  los desastres originados por los agentes de la naturaleza o de cualquier otro origen, como asimismo promover, coordinar y orientar las actividades de las instituciones públicas, departamentales, municipales y privadas destinadas a la prevención, mitigación, respuesta, rehabilitación y reconstrucción de las comunidades afectadas por situaciones de emergencia o desastre.</t>
  </si>
  <si>
    <t>Programa Central</t>
  </si>
  <si>
    <t>Familias en situación de riesgos de emergencias o desastres</t>
  </si>
  <si>
    <t>PORTAL</t>
  </si>
  <si>
    <t>REDES SOCIALES</t>
  </si>
  <si>
    <t>CORREO INSTITUCIONAL</t>
  </si>
  <si>
    <t>TELEFAX</t>
  </si>
  <si>
    <t>Consulta o Sugerencias a través del portal</t>
  </si>
  <si>
    <t>Facebook oficial</t>
  </si>
  <si>
    <t>Twitter oficial</t>
  </si>
  <si>
    <t>Instagram oficial</t>
  </si>
  <si>
    <t>Denuncias a través del portal</t>
  </si>
  <si>
    <t>Solicitud de Información Pública</t>
  </si>
  <si>
    <t>Telefax linea baja ofical</t>
  </si>
  <si>
    <t>Dirección de Anticorrupción</t>
  </si>
  <si>
    <t>Dirección de Información Pública</t>
  </si>
  <si>
    <t xml:space="preserve">Direccion de Comunicación </t>
  </si>
  <si>
    <t>Mesa de Entrada</t>
  </si>
  <si>
    <t>https://www.sen.gov.py/index.php/contacto/reporte-o-sugerencias</t>
  </si>
  <si>
    <t>https://es-la.facebook.com/SecretariadeEmergenciaNacionalParaguay/</t>
  </si>
  <si>
    <t>https://twitter.com/senparaguay</t>
  </si>
  <si>
    <t>https://www.sen.gov.py/index.php/transparencia/denuncias</t>
  </si>
  <si>
    <t>https://www.sen.gov.py/index.php/transparencia/informacion-publica</t>
  </si>
  <si>
    <t>(021)440-997/440-998</t>
  </si>
  <si>
    <t>Adquisición de Bienes</t>
  </si>
  <si>
    <t>sin movimiento</t>
  </si>
  <si>
    <t>https://www.sen.gov.py/index.php/transparencia/5189/detalles/view_express_entity/7</t>
  </si>
  <si>
    <t>Servicio de Rastreo Satelital</t>
  </si>
  <si>
    <t>Servicios de Mantenimiento y Reparacion de Vehiculos Varios</t>
  </si>
  <si>
    <t>En proceso de evaluacion</t>
  </si>
  <si>
    <t>Fone /2022</t>
  </si>
  <si>
    <t>Fone N°01/2022</t>
  </si>
  <si>
    <t>Fone N°02/2022</t>
  </si>
  <si>
    <t>Fone N°03/2022</t>
  </si>
  <si>
    <t>Fone N°04/2022</t>
  </si>
  <si>
    <t>Fone N°05/2022</t>
  </si>
  <si>
    <t>Fone N°06/2022</t>
  </si>
  <si>
    <t>Fone N°07/2022</t>
  </si>
  <si>
    <t>Alquiler de predios varios para depositos  COE -SEN</t>
  </si>
  <si>
    <t>Adquisicion de tanques de 5000 Lts con acoplado</t>
  </si>
  <si>
    <t>Adquisicion de Chapas Zinc</t>
  </si>
  <si>
    <t>Adquisicion de Alimentos para kit Tipo B</t>
  </si>
  <si>
    <t>Adquisicion de productos de la Agricultura Familiar-Poroto 2 kl</t>
  </si>
  <si>
    <t>Adquisicion de Ch. Fibrocemento, Terciadas y Puntales</t>
  </si>
  <si>
    <t>Adquisicion de Alimentos para kit Tipo A</t>
  </si>
  <si>
    <t>Adquisicion de productos de la Agricultura Familiar-Poroto 5 kl</t>
  </si>
  <si>
    <t>Nelson Haedo V.</t>
  </si>
  <si>
    <t>Gical SA</t>
  </si>
  <si>
    <t>Trans Yogapo SA</t>
  </si>
  <si>
    <t>En ejecucion</t>
  </si>
  <si>
    <t>https://www.sen.gov.py/application/files/5215/9469/1476/SEN-Manual_RCC.pdf      https://www.sen.gov.py/application/files/4415/9188/0160/Plan_Estrategico_Institucional_SEN_2019-2023.pdf</t>
  </si>
  <si>
    <r>
      <rPr>
        <u/>
        <sz val="10"/>
        <color rgb="FF0000FF"/>
        <rFont val="Calibri"/>
        <family val="2"/>
        <scheme val="minor"/>
      </rPr>
      <t>https://www.sen.gov.py/application/files/8015/9188/4586/Politica_Nacional_de_Gestion_y_Reduccion_de_Riesgos__2018.pdf</t>
    </r>
    <r>
      <rPr>
        <sz val="10"/>
        <color rgb="FF0000FF"/>
        <rFont val="Calibri"/>
        <family val="2"/>
        <scheme val="minor"/>
      </rPr>
      <t xml:space="preserve">   </t>
    </r>
    <r>
      <rPr>
        <u/>
        <sz val="10"/>
        <color rgb="FF0000FF"/>
        <rFont val="Calibri"/>
        <family val="2"/>
        <scheme val="minor"/>
      </rPr>
      <t>https://www.sen.gov.py/application/files/4415/9188/0160/Plan_Estrategico_Institucional_SEN_2019-2023.pdf   https://www.sen.gov.py/application/files/3115/9188/0841/Marco_de_Sendai_2015-2030_-_final_oficial.pdf  https://www.sen.gov.py/application/files/3615/9301/0324/Decreto_5965_Marco_de_Sendai.pdf</t>
    </r>
  </si>
  <si>
    <t>NO SE REGISTRA AUDITORIAS</t>
  </si>
  <si>
    <t>NO SE REGISTRA PROGRAMAS NO EJECUTADOS</t>
  </si>
  <si>
    <t>Encargado de Despacho de la DGA</t>
  </si>
  <si>
    <t>Encargada de Despacho de la DCIP</t>
  </si>
  <si>
    <t>https://drive.sen.gov.py/index.php/s/oNDjArissbGAbQb</t>
  </si>
  <si>
    <t>NO SE REGISTRA APORTES</t>
  </si>
  <si>
    <t>Periodo del informe:  SEGUNDO TRIMESTRE 2022</t>
  </si>
  <si>
    <t>https://www.sfp.gov.py/sfp/archivos/documentos/Intermedio_Abril_2022_qcrmjvbq.pdf</t>
  </si>
  <si>
    <t>AUN NO DISPONIBLE EN EL PORTAL DE SFP</t>
  </si>
  <si>
    <t>Nivel de cumplimiento Sistema de Transparencia Institucional hasta Abril 2022 - SENAC (100%)</t>
  </si>
  <si>
    <t>AUN NO DISPONIBLE EN EL PORTAL DE LA SENAC</t>
  </si>
  <si>
    <t>AUN NO DISPONIBLE EN EL PORTAL DE TRANSPARENCIA ACTIVA</t>
  </si>
  <si>
    <t>Mobiliario, Herramientas, Eq.Comunicación, Eq. Oficina</t>
  </si>
  <si>
    <t>Total</t>
  </si>
  <si>
    <t>DAI Nº 4/22</t>
  </si>
  <si>
    <t>Nivel 100 Servicios Personales</t>
  </si>
  <si>
    <t>https://drive.sen.gov.py/index.php/s/WNpcwKpSZPwTcW4</t>
  </si>
  <si>
    <t>DAI Nº 5/22</t>
  </si>
  <si>
    <t>Nivel 200 "Servicios no Personales, 232-viaticos y 244 Mantemiento y Reparación menores.</t>
  </si>
  <si>
    <t>DAI Nº 6/22</t>
  </si>
  <si>
    <t>Informe de Rendición de Cuentas - Caja chica</t>
  </si>
  <si>
    <t>https://drive.sen.gov.py/index.php/s/o7fG2RkPGHe4ETk</t>
  </si>
  <si>
    <t>https://drive.sen.gov.py/index.php/s/tSYR5AJXsqjr5iW</t>
  </si>
  <si>
    <t>ABRIL 2022</t>
  </si>
  <si>
    <t>MAYO 2022</t>
  </si>
  <si>
    <t>JUNIO 2022</t>
  </si>
  <si>
    <t>33.334 familias asistidas en el segundo trimestre de 2022.</t>
  </si>
  <si>
    <t>33.334 familias asistidas en el segundo trimestre de 2022</t>
  </si>
  <si>
    <t>Carga en el Sistema de Planificación por Resultados (SPR) de la Secretaria Técnica de Planificación (STP) www.stp.gov.py/v1/spr</t>
  </si>
  <si>
    <t xml:space="preserve">600 personas en situación de calle atendias en el marco del Operativo Invierno, en el segundo trimestre 2022 </t>
  </si>
  <si>
    <t>www.sen.gov.py</t>
  </si>
  <si>
    <t>En el contexto de asistencias a familias y personas afectadas por eventos que generan daños y pérdidas, la SEN ha distribuido -en el periodo de abril al 21 de junio- 10.160.000 litros de agua segura a comunidades indígenas y rurales afectadas por la sequía principalmente de los departamentos de la Región Occidental del país. También se atendió a familias del Departamento Central, San Pedro, Itapúa, Caaguazu, Guairá y Concepción afectadas por tormentas severas y granizadas. Debido al impacto de la prolongada sequía en la producción y medios de vida de familias campesinas y sectores sociales vulnerables, el Gobierno Nacional (Ministerio del Interior, Ministerio de Agricultura y Ganadería y Secretaría de Emergencia Nacional) y las Organizaciones firmaron un acuerdo para la ayuda alimentaria de dichas familias. Asimismo, como todos los años, se activó el Operativo Invierno de protección ante bajas temperaturas, un total de 488 personas fueron cobijadas en el albergue habilitado donde la ayuda humanitaria consiste en protección del frío (frazadas, colchones, ropa), comida caliente, e higienización. Así también unas 94personas fueron asistidas en calle con colchones y frazadas. Este operativo es implementado por la SEN cuando se registran temperaturas menores a 10ºC en estrecha colaboración con el Sistema 911 de la Policía Nacional. ARTICULACIÓN INTERINSTITUCIONAL:
La coordinación y articulación interinstitucional fue otro de los aspectos abordados en el trimestre para lo cual se realizaron reuniones de intercambio y planificación con: -el Ministerio de Agricultura y Ganadería (MAG), Instituto Nacional de Alimentación y Nutrición (INAN), y representantes del Ministerio de Hacienda – Subsecretaría de Estado Tributación, con el objetivo de fortalecer la coordinación interinstitucional, a efectos de impulsar los productos de la agricultura familiar campesina como proveedora de las compras públicas; -con la Comisión Nacional Demarcadora de Límites del Paraguay, dependiente del Ministerio de Relaciones Exteriores (MRE) para, a fin de solicitar a la Comisión la articulación a nivel gubernamental para la preparación en el marco de los incendios forestales considerando los antecedentes de incendio transfronterizo con Bolivia. Asimismo, se realizaron reuniones con agencias de cooperación y socios humanitarios con el fin coordinar trabajos en diversas áreas de interés en Gestión y Reducción de Riesgos de Desastres: Cruz Roja Paraguaya, Banco Mundial, Fondo de Población de las Naciones Unidas, entre otros. FIRMA DE MOU Y CONVENIO DE COOPERACIÓN: Para afianzar y establecer vínculos de trabajo en el marco de la Gestión y Reducción de Riesgos de Desastres la Secretaría de Emergencia Nacional y el Fondo de las Naciones Unidas para la Infancia (UNICEF) firmaron un memorándum de entendimiento y un Convenio de Cooperación con la organización Plan Internacional. CAMPAÑAS: Con el objetivo de generar una cultura de prevención y concienciar respecto a los incendios forestales y de campo, la Secretaría de Emergencia Nacional une esfuerzos con organizaciones y entidades del estado, el sector privado, la Cooperación Internacional y la sociedad civil, para llevar a cabo la Campaña #NoEnciendasUnaTragedia. La SEN participó en la campaña “Junio Verde”, en la cual reitera el compromiso institucional de generar conciencia e impulsar acciones concretas, como campañas comunicacionales o espacios de debate a favor del cuidado del medio ambiente.</t>
  </si>
  <si>
    <t>Servicios Técnicos y Profesionales Varios</t>
  </si>
  <si>
    <t>Adq. De Repuestos y Accesorios Menores</t>
  </si>
  <si>
    <t>Equipos de Educativos y Recreacionales</t>
  </si>
  <si>
    <t>Adq. De Equipos de Oficina</t>
  </si>
  <si>
    <t>AP.A ENTID.C/ FINES SOCIALES O EMERGENCIA (FONE) FF 10-818</t>
  </si>
  <si>
    <t>AP.A ENTID.C/ FINES SOCIALES O EMERGENCIA (FONE) FF 20-817</t>
  </si>
  <si>
    <t>AP.A ENTID.C/ FINES SOCIALES O EMERGENCIA (FONE) FF30-30</t>
  </si>
  <si>
    <t>TOTAL</t>
  </si>
  <si>
    <t>Abril 2022</t>
  </si>
  <si>
    <t>Mayo 2022</t>
  </si>
  <si>
    <t>Junio 2022</t>
  </si>
  <si>
    <t>Servicio de Mantenimiento y Reparacion de Vehiculo de la marca Toyota</t>
  </si>
  <si>
    <t>Servicio de seguro medico para funcionarios</t>
  </si>
  <si>
    <t>Adquisición de pinturas y colorantes</t>
  </si>
  <si>
    <t>Servicio de Mantenimiento y Reparación de Motores generdores</t>
  </si>
  <si>
    <t>Localiza PY S.A</t>
  </si>
  <si>
    <t>En proceso de carga de llamado</t>
  </si>
  <si>
    <t>Fone N° 08/2022</t>
  </si>
  <si>
    <t>Fone N° 09/2022</t>
  </si>
  <si>
    <t>Fone N° 11/2022</t>
  </si>
  <si>
    <t>Adquisicion de Aceite para kit A y Jabon en Pan</t>
  </si>
  <si>
    <t>Adquisicion de Alimentos y Articulos varios para operativo Invierno</t>
  </si>
  <si>
    <t>Adquisicion de Mani y Carne Conservada</t>
  </si>
  <si>
    <t>Metalcar S.A</t>
  </si>
  <si>
    <t>Ferreteria Industrial SAE</t>
  </si>
  <si>
    <t>Faguma S.A</t>
  </si>
  <si>
    <t>El Castillo S.A</t>
  </si>
  <si>
    <t>Tack S.A</t>
  </si>
  <si>
    <t>Los Altares S.A.</t>
  </si>
  <si>
    <t>Innovali S.A</t>
  </si>
  <si>
    <t>Beltrom S.A</t>
  </si>
  <si>
    <t>M Y F Ind y Com S.A.</t>
  </si>
  <si>
    <t>Procesos Industriales S.A.C.e.I</t>
  </si>
  <si>
    <t>Nutripan de Gabriela Vallejos</t>
  </si>
  <si>
    <t>Cooperativa Agronorte Ltda</t>
  </si>
  <si>
    <t>Diosnel Vera</t>
  </si>
  <si>
    <t>Silverio Ybarra</t>
  </si>
  <si>
    <t>Luis German Roa</t>
  </si>
  <si>
    <t>Hilsa Jorgelina Mendez</t>
  </si>
  <si>
    <t>Grimex S.A.</t>
  </si>
  <si>
    <t>San Benito S.A.</t>
  </si>
  <si>
    <t>ContiParaguay S.A</t>
  </si>
  <si>
    <t>Samal S.R.L.</t>
  </si>
  <si>
    <t>Ejecucion</t>
  </si>
  <si>
    <t>Contratos pendientes de firma</t>
  </si>
  <si>
    <t>hasta Junio/2022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</si>
</sst>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_-;\-* #,##0.00\ _€_-;_-* &quot;-&quot;??\ _€_-;_-@_-"/>
    <numFmt numFmtId="164" formatCode="_-* #,##0.00_-;\-* #,##0.00_-;_-* &quot;-&quot;??_-;_-@_-"/>
    <numFmt numFmtId="165" formatCode="_ * #,##0_ ;_ * \-#,##0_ ;_ * &quot;-&quot;_ ;_ @_ "/>
    <numFmt numFmtId="166" formatCode="#,##0;[Red]#,##0"/>
    <numFmt numFmtId="167" formatCode="_ * #,##0_ ;_ * \-#,##0_ ;_ * &quot;-&quot;??_ ;_ @_ "/>
    <numFmt numFmtId="168" formatCode="_(* #,##0_);_(* \(#,##0\);_(* &quot;-&quot;??_);_(@_)"/>
    <numFmt numFmtId="169" formatCode="#,##0_ ;\-#,##0\ "/>
  </numFmts>
  <fonts count="51">
    <font>
      <sz val="11"/>
      <color theme="1"/>
      <name val="Calibri"/>
      <charset val="134"/>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u/>
      <sz val="14"/>
      <color theme="1"/>
      <name val="Calibri"/>
      <family val="2"/>
    </font>
    <font>
      <b/>
      <u/>
      <sz val="18"/>
      <color theme="1"/>
      <name val="Calibri"/>
      <family val="2"/>
    </font>
    <font>
      <sz val="14"/>
      <color theme="1"/>
      <name val="Calibri"/>
      <family val="2"/>
      <scheme val="minor"/>
    </font>
    <font>
      <b/>
      <sz val="14"/>
      <color theme="1"/>
      <name val="Calibri"/>
      <family val="2"/>
      <scheme val="minor"/>
    </font>
    <font>
      <b/>
      <sz val="14"/>
      <color theme="1"/>
      <name val="Calibri"/>
      <family val="2"/>
    </font>
    <font>
      <b/>
      <u/>
      <sz val="14"/>
      <color theme="1"/>
      <name val="Calibri"/>
      <family val="2"/>
      <scheme val="minor"/>
    </font>
    <font>
      <sz val="15"/>
      <color theme="1"/>
      <name val="Calibri"/>
      <family val="2"/>
      <scheme val="minor"/>
    </font>
    <font>
      <b/>
      <u/>
      <sz val="12"/>
      <color theme="1"/>
      <name val="Calibri"/>
      <family val="2"/>
    </font>
    <font>
      <sz val="12"/>
      <color theme="1"/>
      <name val="Calibri"/>
      <family val="2"/>
      <scheme val="minor"/>
    </font>
    <font>
      <b/>
      <sz val="12"/>
      <color theme="1"/>
      <name val="Calibri"/>
      <family val="2"/>
      <scheme val="minor"/>
    </font>
    <font>
      <b/>
      <sz val="12"/>
      <color theme="1"/>
      <name val="Calibri"/>
      <family val="2"/>
    </font>
    <font>
      <sz val="12"/>
      <color theme="1"/>
      <name val="Calibri"/>
      <family val="2"/>
    </font>
    <font>
      <b/>
      <u/>
      <sz val="13"/>
      <color theme="1"/>
      <name val="Calibri"/>
      <family val="2"/>
      <scheme val="minor"/>
    </font>
    <font>
      <b/>
      <u/>
      <sz val="13"/>
      <color theme="1"/>
      <name val="Calibri"/>
      <family val="2"/>
    </font>
    <font>
      <b/>
      <sz val="13"/>
      <color theme="1"/>
      <name val="Calibri"/>
      <family val="2"/>
    </font>
    <font>
      <sz val="8"/>
      <name val="Calibri"/>
      <family val="2"/>
      <scheme val="minor"/>
    </font>
    <font>
      <b/>
      <sz val="8"/>
      <color theme="1"/>
      <name val="Calibri"/>
      <family val="2"/>
    </font>
    <font>
      <sz val="18"/>
      <name val="Calibri"/>
      <family val="2"/>
    </font>
    <font>
      <b/>
      <u/>
      <sz val="14"/>
      <name val="Calibri"/>
      <family val="2"/>
    </font>
    <font>
      <b/>
      <u/>
      <sz val="13"/>
      <name val="Calibri"/>
      <family val="2"/>
      <scheme val="minor"/>
    </font>
    <font>
      <b/>
      <u/>
      <sz val="13"/>
      <name val="Calibri"/>
      <family val="2"/>
    </font>
    <font>
      <b/>
      <u/>
      <sz val="14"/>
      <name val="Calibri"/>
      <family val="2"/>
      <scheme val="minor"/>
    </font>
    <font>
      <sz val="12"/>
      <name val="Calibri"/>
      <family val="2"/>
      <scheme val="minor"/>
    </font>
    <font>
      <b/>
      <sz val="14"/>
      <name val="Calibri"/>
      <family val="2"/>
      <scheme val="minor"/>
    </font>
    <font>
      <u/>
      <sz val="14"/>
      <color rgb="FF0070C0"/>
      <name val="Calibri"/>
      <family val="2"/>
      <scheme val="minor"/>
    </font>
    <font>
      <b/>
      <sz val="14"/>
      <name val="Calibri"/>
      <family val="2"/>
    </font>
    <font>
      <u/>
      <sz val="11"/>
      <color theme="10"/>
      <name val="Calibri"/>
      <family val="2"/>
      <scheme val="minor"/>
    </font>
    <font>
      <sz val="11"/>
      <color theme="1"/>
      <name val="Calibri"/>
      <family val="2"/>
      <scheme val="minor"/>
    </font>
    <font>
      <sz val="10"/>
      <color theme="1"/>
      <name val="Calibri"/>
      <family val="2"/>
      <scheme val="minor"/>
    </font>
    <font>
      <b/>
      <sz val="11"/>
      <color theme="1"/>
      <name val="Calibri"/>
      <family val="2"/>
    </font>
    <font>
      <b/>
      <sz val="9"/>
      <color theme="1"/>
      <name val="Calibri"/>
      <family val="2"/>
    </font>
    <font>
      <b/>
      <sz val="9"/>
      <color theme="1"/>
      <name val="Calibri"/>
      <family val="2"/>
      <scheme val="minor"/>
    </font>
    <font>
      <sz val="9"/>
      <color rgb="FF0000FF"/>
      <name val="Calibri"/>
      <family val="2"/>
      <scheme val="minor"/>
    </font>
    <font>
      <b/>
      <sz val="9"/>
      <name val="Calibri"/>
      <family val="2"/>
      <scheme val="minor"/>
    </font>
    <font>
      <sz val="10"/>
      <color rgb="FF0000FF"/>
      <name val="Calibri"/>
      <family val="2"/>
      <scheme val="minor"/>
    </font>
    <font>
      <u/>
      <sz val="10"/>
      <color rgb="FF0000FF"/>
      <name val="Calibri"/>
      <family val="2"/>
      <scheme val="minor"/>
    </font>
    <font>
      <u/>
      <sz val="11"/>
      <color rgb="FF0000FF"/>
      <name val="Calibri"/>
      <family val="2"/>
      <scheme val="minor"/>
    </font>
    <font>
      <sz val="12"/>
      <color rgb="FF0000FF"/>
      <name val="Calibri"/>
      <family val="2"/>
      <scheme val="minor"/>
    </font>
    <font>
      <b/>
      <sz val="12"/>
      <color rgb="FF0000FF"/>
      <name val="Calibri"/>
      <family val="2"/>
    </font>
    <font>
      <sz val="10"/>
      <color rgb="FF0000FF"/>
      <name val="Arial"/>
      <family val="2"/>
    </font>
    <font>
      <b/>
      <sz val="12"/>
      <color rgb="FF0000FF"/>
      <name val="Calibri"/>
      <family val="2"/>
      <scheme val="minor"/>
    </font>
    <font>
      <sz val="11"/>
      <color theme="1"/>
      <name val="Calibri"/>
      <charset val="134"/>
      <scheme val="minor"/>
    </font>
    <font>
      <sz val="11"/>
      <color rgb="FF333333"/>
      <name val="Calibri"/>
      <family val="2"/>
      <scheme val="minor"/>
    </font>
    <font>
      <i/>
      <sz val="10"/>
      <name val="Calibri"/>
      <family val="2"/>
      <scheme val="minor"/>
    </font>
    <font>
      <sz val="10"/>
      <name val="Calibri"/>
      <family val="2"/>
      <scheme val="minor"/>
    </font>
    <font>
      <b/>
      <sz val="10"/>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5" tint="0.59999389629810485"/>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s>
  <cellStyleXfs count="6">
    <xf numFmtId="0" fontId="0" fillId="0" borderId="0">
      <alignment vertical="center"/>
    </xf>
    <xf numFmtId="0" fontId="31" fillId="0" borderId="0" applyNumberFormat="0" applyFill="0" applyBorder="0" applyAlignment="0" applyProtection="0">
      <alignment vertical="center"/>
    </xf>
    <xf numFmtId="43" fontId="32" fillId="0" borderId="0" applyFont="0" applyFill="0" applyBorder="0" applyAlignment="0" applyProtection="0"/>
    <xf numFmtId="165" fontId="46" fillId="0" borderId="0" applyFont="0" applyFill="0" applyBorder="0" applyAlignment="0" applyProtection="0"/>
    <xf numFmtId="0" fontId="1" fillId="0" borderId="0"/>
    <xf numFmtId="164" fontId="1" fillId="0" borderId="0" applyFont="0" applyFill="0" applyBorder="0" applyAlignment="0" applyProtection="0"/>
  </cellStyleXfs>
  <cellXfs count="338">
    <xf numFmtId="0" fontId="0" fillId="0" borderId="0" xfId="0">
      <alignment vertical="center"/>
    </xf>
    <xf numFmtId="0" fontId="4" fillId="0" borderId="0" xfId="0" applyFont="1">
      <alignment vertical="center"/>
    </xf>
    <xf numFmtId="0" fontId="0" fillId="0" borderId="0" xfId="0" applyFill="1">
      <alignment vertical="center"/>
    </xf>
    <xf numFmtId="0" fontId="13" fillId="0" borderId="0" xfId="0" applyFont="1">
      <alignment vertical="center"/>
    </xf>
    <xf numFmtId="0" fontId="13" fillId="0" borderId="0" xfId="0" applyFont="1" applyBorder="1">
      <alignment vertical="center"/>
    </xf>
    <xf numFmtId="0" fontId="13" fillId="0" borderId="0" xfId="0" applyFont="1" applyFill="1">
      <alignment vertical="center"/>
    </xf>
    <xf numFmtId="0" fontId="14" fillId="0" borderId="0" xfId="0" applyFont="1">
      <alignment vertical="center"/>
    </xf>
    <xf numFmtId="0" fontId="16" fillId="0" borderId="0" xfId="0" applyFont="1">
      <alignment vertical="center"/>
    </xf>
    <xf numFmtId="0" fontId="13" fillId="0" borderId="0" xfId="0" applyFont="1" applyAlignment="1">
      <alignment horizontal="center" vertical="center"/>
    </xf>
    <xf numFmtId="0" fontId="14" fillId="2" borderId="0" xfId="0" applyFont="1" applyFill="1" applyBorder="1" applyAlignment="1">
      <alignment horizontal="center" vertical="center"/>
    </xf>
    <xf numFmtId="0" fontId="13" fillId="2" borderId="0" xfId="0" applyFont="1" applyFill="1">
      <alignment vertical="center"/>
    </xf>
    <xf numFmtId="0" fontId="0" fillId="2" borderId="0" xfId="0" applyFill="1">
      <alignment vertical="center"/>
    </xf>
    <xf numFmtId="0" fontId="13" fillId="2" borderId="0" xfId="0" applyFont="1" applyFill="1" applyBorder="1">
      <alignment vertical="center"/>
    </xf>
    <xf numFmtId="0" fontId="6" fillId="0" borderId="0" xfId="0" applyFont="1" applyFill="1" applyBorder="1" applyAlignment="1">
      <alignment vertical="center"/>
    </xf>
    <xf numFmtId="0" fontId="11" fillId="0" borderId="0" xfId="0" applyFont="1" applyFill="1" applyBorder="1">
      <alignment vertical="center"/>
    </xf>
    <xf numFmtId="0" fontId="13" fillId="0" borderId="0" xfId="0" applyFont="1" applyFill="1" applyBorder="1">
      <alignment vertical="center"/>
    </xf>
    <xf numFmtId="0" fontId="13" fillId="0" borderId="0" xfId="0" applyFont="1" applyFill="1" applyBorder="1" applyAlignment="1">
      <alignment vertical="center"/>
    </xf>
    <xf numFmtId="0" fontId="14" fillId="0" borderId="0" xfId="0" applyFont="1" applyFill="1" applyBorder="1">
      <alignment vertical="center"/>
    </xf>
    <xf numFmtId="0" fontId="13" fillId="2" borderId="4" xfId="0" applyFont="1" applyFill="1" applyBorder="1" applyAlignment="1">
      <alignment horizontal="center" vertical="center"/>
    </xf>
    <xf numFmtId="0" fontId="16" fillId="0" borderId="0" xfId="0" applyFont="1" applyFill="1" applyBorder="1">
      <alignment vertical="center"/>
    </xf>
    <xf numFmtId="0" fontId="14" fillId="0" borderId="0" xfId="0" applyFont="1" applyFill="1" applyBorder="1" applyAlignment="1">
      <alignment horizontal="center" vertical="center"/>
    </xf>
    <xf numFmtId="0" fontId="0" fillId="2" borderId="0" xfId="0" applyFill="1" applyBorder="1">
      <alignment vertical="center"/>
    </xf>
    <xf numFmtId="0" fontId="13" fillId="2" borderId="0" xfId="0" applyFont="1" applyFill="1" applyBorder="1" applyAlignment="1">
      <alignment horizontal="center" vertical="center"/>
    </xf>
    <xf numFmtId="0" fontId="8" fillId="0" borderId="8" xfId="0" applyFont="1" applyFill="1" applyBorder="1">
      <alignment vertical="center"/>
    </xf>
    <xf numFmtId="0" fontId="7" fillId="0" borderId="12" xfId="0" applyFont="1" applyFill="1" applyBorder="1">
      <alignment vertical="center"/>
    </xf>
    <xf numFmtId="0" fontId="13" fillId="0" borderId="12" xfId="0" applyFont="1" applyFill="1" applyBorder="1">
      <alignment vertical="center"/>
    </xf>
    <xf numFmtId="0" fontId="13" fillId="0" borderId="9" xfId="0" applyFont="1" applyFill="1" applyBorder="1">
      <alignment vertical="center"/>
    </xf>
    <xf numFmtId="0" fontId="8" fillId="0" borderId="11" xfId="0" applyFont="1" applyFill="1" applyBorder="1">
      <alignment vertical="center"/>
    </xf>
    <xf numFmtId="0" fontId="7" fillId="0" borderId="4" xfId="0" applyFont="1" applyFill="1" applyBorder="1">
      <alignment vertical="center"/>
    </xf>
    <xf numFmtId="0" fontId="13" fillId="0" borderId="4" xfId="0" applyFont="1" applyFill="1" applyBorder="1">
      <alignment vertical="center"/>
    </xf>
    <xf numFmtId="0" fontId="13" fillId="0" borderId="5" xfId="0" applyFont="1" applyFill="1" applyBorder="1">
      <alignment vertical="center"/>
    </xf>
    <xf numFmtId="0" fontId="16" fillId="0" borderId="1" xfId="0" applyFont="1" applyFill="1" applyBorder="1" applyAlignment="1">
      <alignment horizontal="center" vertical="top" wrapText="1"/>
    </xf>
    <xf numFmtId="0" fontId="16" fillId="0" borderId="1" xfId="0" applyFont="1" applyFill="1" applyBorder="1" applyAlignment="1">
      <alignment horizontal="center" vertical="center" wrapText="1"/>
    </xf>
    <xf numFmtId="0" fontId="21" fillId="0" borderId="1" xfId="0" applyFont="1" applyFill="1" applyBorder="1" applyAlignment="1">
      <alignment vertical="center" wrapText="1"/>
    </xf>
    <xf numFmtId="0" fontId="15" fillId="0" borderId="1" xfId="0" applyFont="1" applyFill="1" applyBorder="1" applyAlignment="1">
      <alignment horizontal="center" vertical="center" wrapText="1"/>
    </xf>
    <xf numFmtId="0" fontId="15" fillId="0" borderId="1" xfId="0" applyFont="1" applyFill="1" applyBorder="1">
      <alignment vertical="center"/>
    </xf>
    <xf numFmtId="0" fontId="14" fillId="0" borderId="1" xfId="0" applyFont="1" applyFill="1" applyBorder="1">
      <alignment vertical="center"/>
    </xf>
    <xf numFmtId="0" fontId="16" fillId="0" borderId="1" xfId="0" applyFont="1" applyFill="1" applyBorder="1">
      <alignment vertical="center"/>
    </xf>
    <xf numFmtId="0" fontId="13" fillId="0" borderId="1" xfId="0" applyFont="1" applyFill="1" applyBorder="1">
      <alignment vertical="center"/>
    </xf>
    <xf numFmtId="0" fontId="13" fillId="0" borderId="1" xfId="0" applyFont="1" applyFill="1" applyBorder="1" applyAlignment="1">
      <alignment vertical="center" wrapText="1"/>
    </xf>
    <xf numFmtId="0" fontId="13" fillId="0" borderId="1" xfId="0" applyFont="1" applyFill="1" applyBorder="1" applyAlignment="1">
      <alignment vertical="center"/>
    </xf>
    <xf numFmtId="0" fontId="13" fillId="0" borderId="1" xfId="0" applyFont="1" applyFill="1" applyBorder="1" applyAlignment="1">
      <alignment horizontal="center" vertical="center"/>
    </xf>
    <xf numFmtId="0" fontId="16" fillId="0" borderId="1" xfId="0" applyFont="1" applyFill="1" applyBorder="1" applyAlignment="1">
      <alignment horizontal="center" vertical="center" wrapText="1"/>
    </xf>
    <xf numFmtId="0" fontId="14" fillId="0" borderId="1" xfId="0" applyFont="1" applyFill="1" applyBorder="1" applyAlignment="1">
      <alignment horizontal="center" vertical="center"/>
    </xf>
    <xf numFmtId="0" fontId="13" fillId="0" borderId="0" xfId="0" applyFont="1" applyFill="1" applyBorder="1" applyAlignment="1">
      <alignment horizontal="center" vertical="center"/>
    </xf>
    <xf numFmtId="0" fontId="15" fillId="0" borderId="13" xfId="0" applyFont="1" applyFill="1" applyBorder="1" applyAlignment="1">
      <alignment horizontal="center" vertical="center" wrapText="1"/>
    </xf>
    <xf numFmtId="0" fontId="0" fillId="0" borderId="1" xfId="0" applyBorder="1">
      <alignment vertical="center"/>
    </xf>
    <xf numFmtId="14" fontId="4" fillId="0" borderId="1" xfId="0" applyNumberFormat="1" applyFont="1" applyFill="1" applyBorder="1" applyAlignment="1">
      <alignment horizontal="center" vertical="center"/>
    </xf>
    <xf numFmtId="0" fontId="34" fillId="0" borderId="1" xfId="0" applyFont="1" applyFill="1" applyBorder="1">
      <alignment vertical="center"/>
    </xf>
    <xf numFmtId="0" fontId="15" fillId="0" borderId="14" xfId="0" applyFont="1" applyFill="1" applyBorder="1">
      <alignment vertical="center"/>
    </xf>
    <xf numFmtId="14" fontId="4" fillId="0" borderId="14" xfId="0" applyNumberFormat="1" applyFont="1" applyFill="1" applyBorder="1" applyAlignment="1">
      <alignment horizontal="center" vertical="center"/>
    </xf>
    <xf numFmtId="14" fontId="14" fillId="0" borderId="1" xfId="0" applyNumberFormat="1" applyFont="1" applyFill="1" applyBorder="1" applyAlignment="1">
      <alignment horizontal="center" vertical="center"/>
    </xf>
    <xf numFmtId="0" fontId="15" fillId="0" borderId="14" xfId="0" applyFont="1" applyFill="1" applyBorder="1" applyAlignment="1">
      <alignment vertical="center" wrapText="1"/>
    </xf>
    <xf numFmtId="0" fontId="35" fillId="0" borderId="1" xfId="0" applyFont="1" applyBorder="1" applyAlignment="1">
      <alignment horizontal="left" vertical="center" wrapText="1"/>
    </xf>
    <xf numFmtId="0" fontId="36" fillId="0" borderId="1" xfId="0" applyFont="1" applyBorder="1" applyAlignment="1">
      <alignment horizontal="left" vertical="center"/>
    </xf>
    <xf numFmtId="0" fontId="37" fillId="0" borderId="1" xfId="0" applyFont="1" applyBorder="1" applyAlignment="1">
      <alignment horizontal="left" vertical="center" wrapText="1"/>
    </xf>
    <xf numFmtId="0" fontId="37" fillId="0" borderId="1" xfId="1" applyFont="1" applyBorder="1" applyAlignment="1">
      <alignment horizontal="left" vertical="center" wrapText="1"/>
    </xf>
    <xf numFmtId="0" fontId="38" fillId="0" borderId="1" xfId="1" applyFont="1" applyBorder="1" applyAlignment="1">
      <alignment horizontal="left" vertical="center"/>
    </xf>
    <xf numFmtId="168" fontId="0" fillId="0" borderId="1" xfId="2" applyNumberFormat="1" applyFont="1" applyFill="1" applyBorder="1" applyAlignment="1">
      <alignment vertical="center"/>
    </xf>
    <xf numFmtId="0" fontId="0" fillId="0" borderId="1" xfId="0" applyFont="1" applyBorder="1" applyAlignment="1"/>
    <xf numFmtId="0" fontId="3" fillId="0" borderId="0" xfId="0" applyFont="1">
      <alignment vertical="center"/>
    </xf>
    <xf numFmtId="0" fontId="39" fillId="0" borderId="1" xfId="0" applyFont="1" applyFill="1" applyBorder="1" applyAlignment="1">
      <alignment vertical="center" wrapText="1"/>
    </xf>
    <xf numFmtId="0" fontId="2" fillId="0" borderId="1" xfId="0" applyFont="1" applyBorder="1" applyAlignment="1">
      <alignment vertical="center"/>
    </xf>
    <xf numFmtId="9" fontId="13" fillId="0" borderId="1" xfId="3" applyNumberFormat="1" applyFont="1" applyFill="1" applyBorder="1" applyAlignment="1">
      <alignment vertical="center"/>
    </xf>
    <xf numFmtId="0" fontId="13" fillId="0" borderId="0" xfId="0" applyFont="1" applyFill="1" applyBorder="1" applyAlignment="1">
      <alignment horizontal="center" vertical="center"/>
    </xf>
    <xf numFmtId="0" fontId="13" fillId="0" borderId="6" xfId="0" applyFont="1" applyFill="1" applyBorder="1" applyAlignment="1">
      <alignment vertical="center"/>
    </xf>
    <xf numFmtId="0" fontId="13" fillId="0" borderId="10" xfId="0" applyFont="1" applyFill="1" applyBorder="1" applyAlignment="1">
      <alignment vertical="center"/>
    </xf>
    <xf numFmtId="0" fontId="7"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13" fillId="0" borderId="1" xfId="0" applyFont="1" applyFill="1" applyBorder="1" applyAlignment="1">
      <alignment horizontal="center" vertical="center"/>
    </xf>
    <xf numFmtId="0" fontId="14" fillId="0" borderId="1" xfId="0" applyFont="1" applyFill="1" applyBorder="1" applyAlignment="1">
      <alignment horizontal="center" vertical="center"/>
    </xf>
    <xf numFmtId="0" fontId="41" fillId="0" borderId="1" xfId="1" applyFont="1" applyFill="1" applyBorder="1" applyAlignment="1">
      <alignment vertical="center" wrapText="1"/>
    </xf>
    <xf numFmtId="3" fontId="15"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xf>
    <xf numFmtId="0" fontId="13"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47" fillId="2" borderId="1" xfId="0" applyFont="1" applyFill="1" applyBorder="1" applyAlignment="1">
      <alignment horizontal="center" vertical="top" wrapText="1"/>
    </xf>
    <xf numFmtId="0" fontId="15" fillId="4" borderId="1" xfId="0" applyFont="1" applyFill="1" applyBorder="1" applyAlignment="1">
      <alignment horizontal="center" vertical="top" wrapText="1"/>
    </xf>
    <xf numFmtId="0" fontId="15" fillId="4" borderId="1" xfId="0" applyFont="1" applyFill="1" applyBorder="1" applyAlignment="1">
      <alignment horizontal="center" vertical="center" wrapText="1"/>
    </xf>
    <xf numFmtId="0" fontId="14" fillId="4" borderId="1" xfId="0" applyFont="1" applyFill="1" applyBorder="1" applyAlignment="1">
      <alignment horizontal="center" vertical="center"/>
    </xf>
    <xf numFmtId="0" fontId="14" fillId="4" borderId="13" xfId="0" applyFont="1" applyFill="1" applyBorder="1" applyAlignment="1">
      <alignment horizontal="center" vertical="center"/>
    </xf>
    <xf numFmtId="0" fontId="15" fillId="4" borderId="1" xfId="0" applyFont="1" applyFill="1" applyBorder="1" applyAlignment="1">
      <alignment horizontal="center" vertical="center" wrapText="1"/>
    </xf>
    <xf numFmtId="14" fontId="13" fillId="0" borderId="1" xfId="0" applyNumberFormat="1" applyFont="1" applyFill="1" applyBorder="1" applyAlignment="1">
      <alignment horizontal="left" vertical="center"/>
    </xf>
    <xf numFmtId="14" fontId="13" fillId="0" borderId="14" xfId="0" applyNumberFormat="1" applyFont="1" applyFill="1" applyBorder="1" applyAlignment="1">
      <alignment horizontal="left" vertical="center"/>
    </xf>
    <xf numFmtId="0" fontId="15" fillId="0" borderId="1" xfId="0" quotePrefix="1" applyFont="1" applyFill="1" applyBorder="1" applyAlignment="1">
      <alignment horizontal="left" vertical="center" wrapText="1"/>
    </xf>
    <xf numFmtId="0" fontId="14" fillId="0" borderId="1" xfId="0" quotePrefix="1" applyFont="1" applyFill="1" applyBorder="1" applyAlignment="1">
      <alignment horizontal="left" vertical="center"/>
    </xf>
    <xf numFmtId="0" fontId="16" fillId="0" borderId="1" xfId="0" quotePrefix="1" applyFont="1" applyFill="1" applyBorder="1" applyAlignment="1">
      <alignment horizontal="center" vertical="center" wrapText="1"/>
    </xf>
    <xf numFmtId="0" fontId="15" fillId="4" borderId="1" xfId="0" applyFont="1" applyFill="1" applyBorder="1" applyAlignment="1">
      <alignment horizontal="center" vertical="center" wrapText="1"/>
    </xf>
    <xf numFmtId="0" fontId="14" fillId="4" borderId="1" xfId="0" applyFont="1" applyFill="1" applyBorder="1" applyAlignment="1">
      <alignment horizontal="center" vertical="center"/>
    </xf>
    <xf numFmtId="0" fontId="14" fillId="4" borderId="1" xfId="0" applyFont="1" applyFill="1" applyBorder="1" applyAlignment="1">
      <alignment horizontal="center" vertical="center" wrapText="1"/>
    </xf>
    <xf numFmtId="0" fontId="31" fillId="0" borderId="1" xfId="1" applyFill="1" applyBorder="1" applyAlignment="1">
      <alignment horizontal="center" vertical="center"/>
    </xf>
    <xf numFmtId="0" fontId="48" fillId="0" borderId="1" xfId="0" applyFont="1" applyBorder="1" applyAlignment="1">
      <alignment horizontal="center"/>
    </xf>
    <xf numFmtId="0" fontId="48" fillId="2" borderId="1" xfId="0" applyFont="1" applyFill="1" applyBorder="1" applyAlignment="1">
      <alignment horizontal="center"/>
    </xf>
    <xf numFmtId="0" fontId="49" fillId="0" borderId="1" xfId="0" applyFont="1" applyBorder="1" applyAlignment="1">
      <alignment horizontal="center"/>
    </xf>
    <xf numFmtId="0" fontId="49" fillId="2" borderId="1" xfId="0" applyFont="1" applyFill="1" applyBorder="1" applyAlignment="1">
      <alignment horizontal="center"/>
    </xf>
    <xf numFmtId="0" fontId="49" fillId="3" borderId="1" xfId="0" applyFont="1" applyFill="1" applyBorder="1" applyAlignment="1">
      <alignment horizontal="center"/>
    </xf>
    <xf numFmtId="0" fontId="48" fillId="0" borderId="1" xfId="0" applyFont="1" applyBorder="1" applyAlignment="1">
      <alignment horizontal="center" wrapText="1"/>
    </xf>
    <xf numFmtId="0" fontId="48" fillId="3" borderId="1" xfId="0" applyFont="1" applyFill="1" applyBorder="1" applyAlignment="1">
      <alignment horizontal="left" wrapText="1"/>
    </xf>
    <xf numFmtId="0" fontId="48" fillId="3" borderId="1" xfId="0" applyFont="1" applyFill="1" applyBorder="1" applyAlignment="1">
      <alignment horizontal="left" vertical="center" wrapText="1"/>
    </xf>
    <xf numFmtId="0" fontId="49" fillId="3" borderId="1" xfId="0" applyFont="1" applyFill="1" applyBorder="1" applyAlignment="1">
      <alignment horizontal="left" vertical="center" wrapText="1"/>
    </xf>
    <xf numFmtId="0" fontId="48" fillId="0" borderId="1" xfId="0" applyFont="1" applyBorder="1" applyAlignment="1">
      <alignment horizontal="left" wrapText="1"/>
    </xf>
    <xf numFmtId="0" fontId="49" fillId="3" borderId="1" xfId="0" applyFont="1" applyFill="1" applyBorder="1" applyAlignment="1">
      <alignment horizontal="left" wrapText="1"/>
    </xf>
    <xf numFmtId="0" fontId="49" fillId="0" borderId="1" xfId="0" applyFont="1" applyBorder="1" applyAlignment="1">
      <alignment horizontal="left" wrapText="1"/>
    </xf>
    <xf numFmtId="166" fontId="49" fillId="0" borderId="1" xfId="0" applyNumberFormat="1" applyFont="1" applyBorder="1">
      <alignment vertical="center"/>
    </xf>
    <xf numFmtId="166" fontId="33" fillId="0" borderId="1" xfId="0" applyNumberFormat="1" applyFont="1" applyBorder="1">
      <alignment vertical="center"/>
    </xf>
    <xf numFmtId="165" fontId="33" fillId="0" borderId="1" xfId="3" applyFont="1" applyFill="1" applyBorder="1" applyAlignment="1">
      <alignment vertical="center"/>
    </xf>
    <xf numFmtId="166" fontId="49" fillId="0" borderId="1" xfId="0" applyNumberFormat="1" applyFont="1" applyBorder="1" applyAlignment="1">
      <alignment horizontal="right" vertical="center" wrapText="1"/>
    </xf>
    <xf numFmtId="166" fontId="49" fillId="2" borderId="1" xfId="0" applyNumberFormat="1" applyFont="1" applyFill="1" applyBorder="1">
      <alignment vertical="center"/>
    </xf>
    <xf numFmtId="165" fontId="33" fillId="0" borderId="0" xfId="3" applyFont="1" applyAlignment="1">
      <alignment vertical="center"/>
    </xf>
    <xf numFmtId="165" fontId="33" fillId="0" borderId="1" xfId="3" applyFont="1" applyBorder="1" applyAlignment="1">
      <alignment vertical="center"/>
    </xf>
    <xf numFmtId="166" fontId="33" fillId="2" borderId="1" xfId="0" applyNumberFormat="1" applyFont="1" applyFill="1" applyBorder="1">
      <alignment vertical="center"/>
    </xf>
    <xf numFmtId="167" fontId="33" fillId="3" borderId="1" xfId="2" applyNumberFormat="1" applyFont="1" applyFill="1" applyBorder="1" applyAlignment="1">
      <alignment vertical="center"/>
    </xf>
    <xf numFmtId="0" fontId="4" fillId="4" borderId="1" xfId="0" applyFont="1" applyFill="1" applyBorder="1" applyAlignment="1">
      <alignment horizontal="center" vertical="center"/>
    </xf>
    <xf numFmtId="167" fontId="50" fillId="4" borderId="1" xfId="2" applyNumberFormat="1" applyFont="1" applyFill="1" applyBorder="1" applyAlignment="1">
      <alignment horizontal="center" vertical="center"/>
    </xf>
    <xf numFmtId="166" fontId="50" fillId="4" borderId="1" xfId="0" applyNumberFormat="1" applyFont="1" applyFill="1" applyBorder="1" applyAlignment="1">
      <alignment horizontal="center" vertical="center"/>
    </xf>
    <xf numFmtId="0" fontId="1" fillId="0" borderId="1" xfId="4" applyBorder="1"/>
    <xf numFmtId="0" fontId="1" fillId="0" borderId="1" xfId="4" applyBorder="1" applyAlignment="1">
      <alignment horizontal="left" wrapText="1"/>
    </xf>
    <xf numFmtId="0" fontId="1" fillId="0" borderId="0" xfId="4" applyAlignment="1">
      <alignment horizontal="left" wrapText="1"/>
    </xf>
    <xf numFmtId="3" fontId="1" fillId="0" borderId="1" xfId="4" applyNumberFormat="1" applyBorder="1" applyAlignment="1"/>
    <xf numFmtId="0" fontId="0" fillId="0" borderId="14" xfId="0" applyBorder="1">
      <alignment vertical="center"/>
    </xf>
    <xf numFmtId="0" fontId="33" fillId="0" borderId="1" xfId="0" applyFont="1" applyBorder="1" applyAlignment="1">
      <alignment horizontal="center" wrapText="1"/>
    </xf>
    <xf numFmtId="0" fontId="0" fillId="0" borderId="14" xfId="0" applyBorder="1" applyAlignment="1">
      <alignment horizontal="center" vertical="center" wrapText="1"/>
    </xf>
    <xf numFmtId="168" fontId="33" fillId="0" borderId="1" xfId="2" applyNumberFormat="1" applyFont="1" applyFill="1" applyBorder="1" applyAlignment="1">
      <alignment vertical="center"/>
    </xf>
    <xf numFmtId="3" fontId="0" fillId="0" borderId="1" xfId="0" applyNumberFormat="1" applyBorder="1" applyAlignment="1"/>
    <xf numFmtId="3" fontId="33" fillId="0" borderId="1" xfId="0" applyNumberFormat="1" applyFont="1" applyBorder="1" applyAlignment="1">
      <alignment wrapText="1"/>
    </xf>
    <xf numFmtId="3" fontId="33" fillId="0" borderId="1" xfId="0" applyNumberFormat="1" applyFont="1" applyBorder="1" applyAlignment="1"/>
    <xf numFmtId="3" fontId="33" fillId="0" borderId="1" xfId="0" applyNumberFormat="1" applyFont="1" applyBorder="1">
      <alignment vertical="center"/>
    </xf>
    <xf numFmtId="168" fontId="0" fillId="0" borderId="2" xfId="2" applyNumberFormat="1" applyFont="1" applyBorder="1" applyAlignment="1">
      <alignment horizontal="right" wrapText="1"/>
    </xf>
    <xf numFmtId="0" fontId="0" fillId="0" borderId="2" xfId="0" applyBorder="1" applyAlignment="1">
      <alignment horizontal="right" wrapText="1"/>
    </xf>
    <xf numFmtId="0" fontId="33" fillId="0" borderId="1" xfId="0" applyFont="1" applyBorder="1" applyAlignment="1">
      <alignment vertical="center" wrapText="1"/>
    </xf>
    <xf numFmtId="0" fontId="0" fillId="0" borderId="1" xfId="0" applyBorder="1" applyAlignment="1"/>
    <xf numFmtId="0" fontId="13" fillId="0" borderId="12" xfId="0" applyFont="1" applyFill="1" applyBorder="1" applyAlignment="1">
      <alignment vertical="center" wrapText="1"/>
    </xf>
    <xf numFmtId="0" fontId="13" fillId="0" borderId="4" xfId="0" applyFont="1" applyFill="1" applyBorder="1" applyAlignment="1">
      <alignment vertical="center" wrapText="1"/>
    </xf>
    <xf numFmtId="0" fontId="13" fillId="0" borderId="0" xfId="0" applyFont="1" applyFill="1" applyBorder="1" applyAlignment="1">
      <alignment vertical="center" wrapText="1"/>
    </xf>
    <xf numFmtId="0" fontId="13" fillId="2" borderId="4"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3" fillId="2" borderId="0" xfId="0" applyFont="1" applyFill="1" applyAlignment="1">
      <alignment vertical="center" wrapText="1"/>
    </xf>
    <xf numFmtId="0" fontId="14" fillId="2" borderId="0" xfId="0" applyFont="1" applyFill="1" applyBorder="1" applyAlignment="1">
      <alignment horizontal="center" vertical="center" wrapText="1"/>
    </xf>
    <xf numFmtId="0" fontId="13" fillId="0" borderId="0" xfId="0" applyFont="1" applyAlignment="1">
      <alignment vertical="center" wrapText="1"/>
    </xf>
    <xf numFmtId="0" fontId="14" fillId="0" borderId="0" xfId="0" applyFont="1" applyFill="1" applyBorder="1" applyAlignment="1">
      <alignment horizontal="center" vertical="center" wrapText="1"/>
    </xf>
    <xf numFmtId="0" fontId="14" fillId="4" borderId="13" xfId="0" applyFont="1" applyFill="1" applyBorder="1" applyAlignment="1">
      <alignment horizontal="center" vertical="center" wrapText="1"/>
    </xf>
    <xf numFmtId="9" fontId="13" fillId="0" borderId="1" xfId="0" applyNumberFormat="1" applyFont="1" applyFill="1" applyBorder="1" applyAlignment="1">
      <alignment horizontal="center" vertical="center" wrapText="1"/>
    </xf>
    <xf numFmtId="0" fontId="1" fillId="0" borderId="3" xfId="4" applyBorder="1" applyAlignment="1">
      <alignment wrapText="1"/>
    </xf>
    <xf numFmtId="0" fontId="0" fillId="0" borderId="1" xfId="0" applyBorder="1" applyAlignment="1">
      <alignment vertical="center" wrapText="1"/>
    </xf>
    <xf numFmtId="0" fontId="0" fillId="0" borderId="1" xfId="0" applyBorder="1" applyAlignment="1">
      <alignment wrapText="1"/>
    </xf>
    <xf numFmtId="0" fontId="33" fillId="0" borderId="1" xfId="0" applyFont="1" applyBorder="1" applyAlignment="1">
      <alignment wrapText="1"/>
    </xf>
    <xf numFmtId="0" fontId="0" fillId="0" borderId="2" xfId="0" applyFont="1" applyBorder="1" applyAlignment="1">
      <alignment wrapText="1"/>
    </xf>
    <xf numFmtId="167" fontId="49" fillId="0" borderId="1" xfId="2" applyNumberFormat="1" applyFont="1" applyFill="1" applyBorder="1" applyAlignment="1">
      <alignment vertical="center" wrapText="1"/>
    </xf>
    <xf numFmtId="166" fontId="49" fillId="0" borderId="1" xfId="0" applyNumberFormat="1" applyFont="1" applyBorder="1" applyAlignment="1">
      <alignment vertical="center" wrapText="1"/>
    </xf>
    <xf numFmtId="167" fontId="33" fillId="0" borderId="1" xfId="2" applyNumberFormat="1" applyFont="1" applyFill="1" applyBorder="1" applyAlignment="1">
      <alignment vertical="center" wrapText="1"/>
    </xf>
    <xf numFmtId="167" fontId="50" fillId="4" borderId="1" xfId="2" applyNumberFormat="1" applyFont="1" applyFill="1" applyBorder="1" applyAlignment="1">
      <alignment horizontal="center" vertical="center" wrapText="1"/>
    </xf>
    <xf numFmtId="0" fontId="13" fillId="0" borderId="0" xfId="0" applyFont="1" applyBorder="1" applyAlignment="1">
      <alignment vertical="center" wrapText="1"/>
    </xf>
    <xf numFmtId="0" fontId="13" fillId="0" borderId="0" xfId="0" applyFont="1" applyFill="1" applyAlignment="1">
      <alignment vertical="center" wrapText="1"/>
    </xf>
    <xf numFmtId="0" fontId="0" fillId="0" borderId="0" xfId="0" applyAlignment="1">
      <alignment vertical="center" wrapText="1"/>
    </xf>
    <xf numFmtId="169" fontId="13" fillId="0" borderId="1" xfId="3" applyNumberFormat="1" applyFont="1" applyFill="1" applyBorder="1" applyAlignment="1">
      <alignment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3" xfId="0" applyBorder="1" applyAlignment="1">
      <alignment horizontal="center" vertical="center" wrapText="1"/>
    </xf>
    <xf numFmtId="0" fontId="13" fillId="0" borderId="14"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13" xfId="0" applyFont="1" applyFill="1" applyBorder="1" applyAlignment="1">
      <alignment horizontal="center" vertical="center"/>
    </xf>
    <xf numFmtId="0" fontId="33" fillId="0" borderId="14" xfId="0" applyFont="1" applyBorder="1" applyAlignment="1">
      <alignment horizontal="left" vertical="center" wrapText="1"/>
    </xf>
    <xf numFmtId="0" fontId="33" fillId="0" borderId="15" xfId="0" applyFont="1" applyBorder="1" applyAlignment="1">
      <alignment horizontal="left" vertical="center" wrapText="1"/>
    </xf>
    <xf numFmtId="0" fontId="33" fillId="0" borderId="13" xfId="0" applyFont="1" applyBorder="1" applyAlignment="1">
      <alignment horizontal="left" vertical="center" wrapText="1"/>
    </xf>
    <xf numFmtId="0" fontId="33" fillId="0" borderId="14"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13" xfId="0" applyFont="1" applyBorder="1" applyAlignment="1">
      <alignment horizontal="center" vertical="center" wrapText="1"/>
    </xf>
    <xf numFmtId="0" fontId="14" fillId="0" borderId="1" xfId="0" applyFont="1" applyFill="1" applyBorder="1" applyAlignment="1">
      <alignment horizontal="center" vertical="center"/>
    </xf>
    <xf numFmtId="0" fontId="13" fillId="0" borderId="1" xfId="0" applyFont="1" applyFill="1" applyBorder="1" applyAlignment="1">
      <alignment horizontal="center" vertical="center" wrapText="1"/>
    </xf>
    <xf numFmtId="0" fontId="33" fillId="0" borderId="8" xfId="0" applyFont="1" applyFill="1" applyBorder="1" applyAlignment="1">
      <alignment horizontal="center" vertical="top" wrapText="1"/>
    </xf>
    <xf numFmtId="0" fontId="33" fillId="0" borderId="12" xfId="0" applyFont="1" applyFill="1" applyBorder="1" applyAlignment="1">
      <alignment horizontal="center" vertical="top" wrapText="1"/>
    </xf>
    <xf numFmtId="0" fontId="33" fillId="0" borderId="9" xfId="0" applyFont="1" applyFill="1" applyBorder="1" applyAlignment="1">
      <alignment horizontal="center" vertical="top" wrapText="1"/>
    </xf>
    <xf numFmtId="0" fontId="33" fillId="0" borderId="6" xfId="0" applyFont="1" applyFill="1" applyBorder="1" applyAlignment="1">
      <alignment horizontal="center" vertical="top" wrapText="1"/>
    </xf>
    <xf numFmtId="0" fontId="33" fillId="0" borderId="0" xfId="0" applyFont="1" applyFill="1" applyBorder="1" applyAlignment="1">
      <alignment horizontal="center" vertical="top" wrapText="1"/>
    </xf>
    <xf numFmtId="0" fontId="33" fillId="0" borderId="10" xfId="0" applyFont="1" applyFill="1" applyBorder="1" applyAlignment="1">
      <alignment horizontal="center" vertical="top" wrapText="1"/>
    </xf>
    <xf numFmtId="0" fontId="33" fillId="0" borderId="11" xfId="0" applyFont="1" applyFill="1" applyBorder="1" applyAlignment="1">
      <alignment horizontal="center" vertical="top" wrapText="1"/>
    </xf>
    <xf numFmtId="0" fontId="33" fillId="0" borderId="4" xfId="0" applyFont="1" applyFill="1" applyBorder="1" applyAlignment="1">
      <alignment horizontal="center" vertical="top" wrapText="1"/>
    </xf>
    <xf numFmtId="0" fontId="33" fillId="0" borderId="5" xfId="0" applyFont="1" applyFill="1" applyBorder="1" applyAlignment="1">
      <alignment horizontal="center" vertical="top" wrapText="1"/>
    </xf>
    <xf numFmtId="166" fontId="41" fillId="0" borderId="14" xfId="1" applyNumberFormat="1" applyFont="1" applyFill="1" applyBorder="1" applyAlignment="1">
      <alignment horizontal="center" vertical="center" wrapText="1"/>
    </xf>
    <xf numFmtId="166" fontId="44" fillId="0" borderId="15" xfId="0" applyNumberFormat="1" applyFont="1" applyFill="1" applyBorder="1" applyAlignment="1">
      <alignment horizontal="center" vertical="center" wrapText="1"/>
    </xf>
    <xf numFmtId="166" fontId="44" fillId="0" borderId="13" xfId="0" applyNumberFormat="1"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4" xfId="0" applyFont="1" applyFill="1" applyBorder="1" applyAlignment="1">
      <alignment horizontal="left" vertical="center"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1" xfId="0" applyFont="1" applyFill="1" applyBorder="1" applyAlignment="1">
      <alignment horizontal="center" vertical="center"/>
    </xf>
    <xf numFmtId="0" fontId="15" fillId="0" borderId="2"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25" fillId="4" borderId="2" xfId="0" applyFont="1" applyFill="1" applyBorder="1" applyAlignment="1">
      <alignment horizontal="center" vertical="center"/>
    </xf>
    <xf numFmtId="0" fontId="25" fillId="4" borderId="7" xfId="0" applyFont="1" applyFill="1" applyBorder="1" applyAlignment="1">
      <alignment horizontal="center" vertical="center"/>
    </xf>
    <xf numFmtId="0" fontId="25" fillId="4" borderId="3" xfId="0" applyFont="1" applyFill="1" applyBorder="1" applyAlignment="1">
      <alignment horizontal="center" vertical="center"/>
    </xf>
    <xf numFmtId="9" fontId="15" fillId="0" borderId="1" xfId="0" applyNumberFormat="1" applyFont="1" applyFill="1" applyBorder="1" applyAlignment="1">
      <alignment horizontal="center" vertical="center" wrapText="1"/>
    </xf>
    <xf numFmtId="0" fontId="8" fillId="0" borderId="2" xfId="0" applyFont="1" applyFill="1" applyBorder="1" applyAlignment="1">
      <alignment horizontal="center"/>
    </xf>
    <xf numFmtId="0" fontId="8" fillId="0" borderId="7" xfId="0" applyFont="1" applyFill="1" applyBorder="1" applyAlignment="1">
      <alignment horizontal="center"/>
    </xf>
    <xf numFmtId="0" fontId="8" fillId="0" borderId="3" xfId="0" applyFont="1" applyFill="1" applyBorder="1" applyAlignment="1">
      <alignment horizontal="center"/>
    </xf>
    <xf numFmtId="0" fontId="41" fillId="0" borderId="8" xfId="1" applyFont="1" applyFill="1" applyBorder="1" applyAlignment="1">
      <alignment horizontal="center" vertical="center" wrapText="1"/>
    </xf>
    <xf numFmtId="0" fontId="41" fillId="0" borderId="9" xfId="1" applyFont="1" applyFill="1" applyBorder="1" applyAlignment="1">
      <alignment horizontal="center" vertical="center" wrapText="1"/>
    </xf>
    <xf numFmtId="0" fontId="22" fillId="0" borderId="0" xfId="0" applyFont="1" applyFill="1" applyAlignment="1">
      <alignment horizontal="center" vertical="center"/>
    </xf>
    <xf numFmtId="0" fontId="23" fillId="4" borderId="2" xfId="0" applyFont="1" applyFill="1" applyBorder="1" applyAlignment="1">
      <alignment horizontal="center" vertical="center"/>
    </xf>
    <xf numFmtId="0" fontId="23" fillId="4" borderId="7" xfId="0" applyFont="1" applyFill="1" applyBorder="1" applyAlignment="1">
      <alignment horizontal="center" vertical="center"/>
    </xf>
    <xf numFmtId="0" fontId="23" fillId="4" borderId="3" xfId="0" applyFont="1" applyFill="1" applyBorder="1" applyAlignment="1">
      <alignment horizontal="center" vertical="center"/>
    </xf>
    <xf numFmtId="0" fontId="30" fillId="4" borderId="2" xfId="0" applyFont="1" applyFill="1" applyBorder="1" applyAlignment="1">
      <alignment horizontal="center" vertical="center"/>
    </xf>
    <xf numFmtId="0" fontId="30" fillId="4" borderId="7" xfId="0" applyFont="1" applyFill="1" applyBorder="1" applyAlignment="1">
      <alignment horizontal="center" vertical="center"/>
    </xf>
    <xf numFmtId="0" fontId="30" fillId="4" borderId="3" xfId="0" applyFont="1" applyFill="1" applyBorder="1" applyAlignment="1">
      <alignment horizontal="center" vertical="center"/>
    </xf>
    <xf numFmtId="0" fontId="28" fillId="4" borderId="2" xfId="0" applyFont="1" applyFill="1" applyBorder="1" applyAlignment="1">
      <alignment horizontal="center" vertical="center"/>
    </xf>
    <xf numFmtId="0" fontId="28" fillId="4" borderId="7" xfId="0" applyFont="1" applyFill="1" applyBorder="1" applyAlignment="1">
      <alignment horizontal="center" vertical="center"/>
    </xf>
    <xf numFmtId="0" fontId="28" fillId="4" borderId="3" xfId="0" applyFont="1" applyFill="1" applyBorder="1" applyAlignment="1">
      <alignment horizontal="center" vertical="center"/>
    </xf>
    <xf numFmtId="0" fontId="26" fillId="4" borderId="2" xfId="0" applyFont="1" applyFill="1" applyBorder="1" applyAlignment="1">
      <alignment horizontal="center" vertical="center"/>
    </xf>
    <xf numFmtId="0" fontId="26" fillId="4" borderId="7" xfId="0" applyFont="1" applyFill="1" applyBorder="1" applyAlignment="1">
      <alignment horizontal="center" vertical="center"/>
    </xf>
    <xf numFmtId="0" fontId="26" fillId="4" borderId="3" xfId="0" applyFont="1" applyFill="1" applyBorder="1" applyAlignment="1">
      <alignment horizontal="center" vertical="center"/>
    </xf>
    <xf numFmtId="0" fontId="7" fillId="0" borderId="2"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3" xfId="0" applyFont="1" applyFill="1" applyBorder="1" applyAlignment="1">
      <alignment horizontal="center" vertical="center"/>
    </xf>
    <xf numFmtId="0" fontId="27" fillId="0" borderId="8"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11"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15" fillId="4" borderId="1" xfId="0" applyFont="1" applyFill="1" applyBorder="1" applyAlignment="1">
      <alignment horizontal="center" vertical="top" wrapText="1"/>
    </xf>
    <xf numFmtId="0" fontId="14" fillId="4" borderId="1" xfId="0" applyFont="1" applyFill="1" applyBorder="1" applyAlignment="1">
      <alignment horizontal="center" vertical="center"/>
    </xf>
    <xf numFmtId="0" fontId="15" fillId="0" borderId="1" xfId="0" applyFont="1" applyFill="1" applyBorder="1" applyAlignment="1">
      <alignment horizontal="center" vertical="top" wrapText="1"/>
    </xf>
    <xf numFmtId="0" fontId="31" fillId="0" borderId="2" xfId="1" applyFill="1" applyBorder="1" applyAlignment="1">
      <alignment horizontal="center" vertical="center" wrapText="1"/>
    </xf>
    <xf numFmtId="0" fontId="41" fillId="0" borderId="7" xfId="1" applyFont="1" applyFill="1" applyBorder="1" applyAlignment="1">
      <alignment horizontal="center" vertical="center" wrapText="1"/>
    </xf>
    <xf numFmtId="0" fontId="41" fillId="0" borderId="3" xfId="1" applyFont="1" applyFill="1" applyBorder="1" applyAlignment="1">
      <alignment horizontal="center" vertical="center" wrapText="1"/>
    </xf>
    <xf numFmtId="0" fontId="21" fillId="0" borderId="14" xfId="0" applyFont="1" applyFill="1" applyBorder="1" applyAlignment="1">
      <alignment horizontal="left" vertical="center" wrapText="1"/>
    </xf>
    <xf numFmtId="0" fontId="21" fillId="0" borderId="15" xfId="0" applyFont="1" applyFill="1" applyBorder="1" applyAlignment="1">
      <alignment horizontal="left" vertical="center" wrapText="1"/>
    </xf>
    <xf numFmtId="0" fontId="21" fillId="0" borderId="13" xfId="0" applyFont="1" applyFill="1" applyBorder="1" applyAlignment="1">
      <alignment horizontal="left"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4" fillId="0" borderId="8"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5" xfId="0" applyFont="1" applyFill="1" applyBorder="1" applyAlignment="1">
      <alignment horizontal="center" vertical="center"/>
    </xf>
    <xf numFmtId="0" fontId="40" fillId="0" borderId="14" xfId="1" applyFont="1" applyFill="1" applyBorder="1" applyAlignment="1">
      <alignment horizontal="center" vertical="center" wrapText="1"/>
    </xf>
    <xf numFmtId="0" fontId="40" fillId="0" borderId="15"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15" fillId="4" borderId="2" xfId="0" applyFont="1" applyFill="1" applyBorder="1" applyAlignment="1">
      <alignment horizontal="center" vertical="center" wrapText="1"/>
    </xf>
    <xf numFmtId="0" fontId="15" fillId="4" borderId="3"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16" fillId="0" borderId="1" xfId="0" applyFont="1" applyFill="1" applyBorder="1" applyAlignment="1">
      <alignment horizontal="center" vertical="center" wrapText="1"/>
    </xf>
    <xf numFmtId="0" fontId="24" fillId="4" borderId="8" xfId="0" applyFont="1" applyFill="1" applyBorder="1" applyAlignment="1">
      <alignment horizontal="center" vertical="center"/>
    </xf>
    <xf numFmtId="0" fontId="24" fillId="4" borderId="12" xfId="0" applyFont="1" applyFill="1" applyBorder="1" applyAlignment="1">
      <alignment horizontal="center" vertical="center"/>
    </xf>
    <xf numFmtId="0" fontId="24" fillId="4" borderId="9" xfId="0" applyFont="1" applyFill="1" applyBorder="1" applyAlignment="1">
      <alignment horizontal="center" vertical="center"/>
    </xf>
    <xf numFmtId="0" fontId="42" fillId="0" borderId="7" xfId="0" applyFont="1" applyFill="1" applyBorder="1" applyAlignment="1">
      <alignment horizontal="center" vertical="center" wrapText="1"/>
    </xf>
    <xf numFmtId="0" fontId="42" fillId="0" borderId="3" xfId="0" applyFont="1" applyFill="1" applyBorder="1" applyAlignment="1">
      <alignment horizontal="center" vertical="center" wrapText="1"/>
    </xf>
    <xf numFmtId="0" fontId="17" fillId="4" borderId="2" xfId="0" applyFont="1" applyFill="1" applyBorder="1" applyAlignment="1">
      <alignment horizontal="center" vertical="center" wrapText="1"/>
    </xf>
    <xf numFmtId="0" fontId="17" fillId="4" borderId="7" xfId="0" applyFont="1" applyFill="1" applyBorder="1" applyAlignment="1">
      <alignment horizontal="center" vertical="center" wrapText="1"/>
    </xf>
    <xf numFmtId="0" fontId="17" fillId="4" borderId="3" xfId="0" applyFont="1" applyFill="1" applyBorder="1" applyAlignment="1">
      <alignment horizontal="center" vertical="center" wrapText="1"/>
    </xf>
    <xf numFmtId="0" fontId="24" fillId="4" borderId="11" xfId="0" applyFont="1" applyFill="1" applyBorder="1" applyAlignment="1">
      <alignment horizontal="center" vertical="center"/>
    </xf>
    <xf numFmtId="0" fontId="24" fillId="4" borderId="4" xfId="0" applyFont="1" applyFill="1" applyBorder="1" applyAlignment="1">
      <alignment horizontal="center" vertical="center"/>
    </xf>
    <xf numFmtId="0" fontId="24" fillId="4" borderId="5" xfId="0" applyFont="1" applyFill="1" applyBorder="1" applyAlignment="1">
      <alignment horizontal="center" vertical="center"/>
    </xf>
    <xf numFmtId="0" fontId="15" fillId="0" borderId="4" xfId="0" applyFont="1" applyFill="1" applyBorder="1" applyAlignment="1">
      <alignment horizontal="center" vertical="center" wrapText="1"/>
    </xf>
    <xf numFmtId="0" fontId="41" fillId="0" borderId="2" xfId="1" applyFont="1" applyFill="1" applyBorder="1" applyAlignment="1">
      <alignment horizontal="center" vertical="center" wrapText="1"/>
    </xf>
    <xf numFmtId="0" fontId="43" fillId="0" borderId="7" xfId="0" applyFont="1" applyFill="1" applyBorder="1" applyAlignment="1">
      <alignment horizontal="center" vertical="center" wrapText="1"/>
    </xf>
    <xf numFmtId="0" fontId="43" fillId="0" borderId="3" xfId="0" applyFont="1" applyFill="1" applyBorder="1" applyAlignment="1">
      <alignment horizontal="center" vertical="center" wrapText="1"/>
    </xf>
    <xf numFmtId="9" fontId="15" fillId="0" borderId="2" xfId="0" applyNumberFormat="1" applyFont="1" applyFill="1" applyBorder="1" applyAlignment="1">
      <alignment horizontal="center" vertical="center" wrapText="1"/>
    </xf>
    <xf numFmtId="0" fontId="17" fillId="4" borderId="1" xfId="0" applyFont="1" applyFill="1" applyBorder="1" applyAlignment="1">
      <alignment horizontal="center" vertical="center"/>
    </xf>
    <xf numFmtId="0" fontId="24" fillId="0" borderId="2" xfId="0" applyFont="1" applyFill="1" applyBorder="1" applyAlignment="1">
      <alignment horizontal="center" vertical="center"/>
    </xf>
    <xf numFmtId="0" fontId="24" fillId="0" borderId="7" xfId="0" applyFont="1" applyFill="1" applyBorder="1" applyAlignment="1">
      <alignment horizontal="center" vertical="center"/>
    </xf>
    <xf numFmtId="0" fontId="24" fillId="0" borderId="3" xfId="0" applyFont="1" applyFill="1" applyBorder="1" applyAlignment="1">
      <alignment horizontal="center" vertical="center"/>
    </xf>
    <xf numFmtId="0" fontId="14" fillId="4" borderId="13" xfId="0" applyFont="1" applyFill="1" applyBorder="1" applyAlignment="1">
      <alignment horizontal="center" vertical="center"/>
    </xf>
    <xf numFmtId="0" fontId="14" fillId="4" borderId="6" xfId="0" applyFont="1" applyFill="1" applyBorder="1" applyAlignment="1">
      <alignment horizontal="center" vertical="center"/>
    </xf>
    <xf numFmtId="0" fontId="14" fillId="4" borderId="10" xfId="0" applyFont="1" applyFill="1" applyBorder="1" applyAlignment="1">
      <alignment horizontal="center" vertical="center"/>
    </xf>
    <xf numFmtId="0" fontId="14" fillId="0" borderId="7" xfId="0" applyFont="1" applyFill="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3" xfId="0" applyBorder="1" applyAlignment="1">
      <alignment horizontal="center" vertical="center"/>
    </xf>
    <xf numFmtId="0" fontId="16" fillId="0" borderId="2"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41" fillId="0" borderId="14" xfId="1" applyFont="1" applyFill="1" applyBorder="1" applyAlignment="1">
      <alignment horizontal="center" vertical="center" wrapText="1"/>
    </xf>
    <xf numFmtId="0" fontId="41" fillId="0" borderId="15" xfId="1" applyFont="1" applyFill="1" applyBorder="1" applyAlignment="1">
      <alignment horizontal="center" vertical="center" wrapText="1"/>
    </xf>
    <xf numFmtId="0" fontId="41" fillId="0" borderId="13" xfId="1" applyFont="1" applyFill="1" applyBorder="1" applyAlignment="1">
      <alignment horizontal="center" vertical="center" wrapText="1"/>
    </xf>
    <xf numFmtId="0" fontId="5" fillId="4" borderId="1" xfId="0" applyFont="1" applyFill="1" applyBorder="1" applyAlignment="1">
      <alignment horizontal="center" vertical="center"/>
    </xf>
    <xf numFmtId="0" fontId="18" fillId="4" borderId="1" xfId="0" applyFont="1" applyFill="1" applyBorder="1" applyAlignment="1">
      <alignment horizontal="center" vertical="center"/>
    </xf>
    <xf numFmtId="0" fontId="15" fillId="4" borderId="1" xfId="0" applyFont="1" applyFill="1" applyBorder="1" applyAlignment="1">
      <alignment horizontal="center" vertical="center" wrapText="1"/>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2" fillId="4" borderId="1" xfId="0" applyFont="1" applyFill="1" applyBorder="1" applyAlignment="1">
      <alignment horizontal="center" vertical="center"/>
    </xf>
    <xf numFmtId="0" fontId="19" fillId="4" borderId="1" xfId="0" applyFont="1" applyFill="1" applyBorder="1" applyAlignment="1">
      <alignment horizontal="center"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4" fillId="0" borderId="1" xfId="0" applyFont="1" applyFill="1" applyBorder="1" applyAlignment="1">
      <alignment horizontal="center" vertical="center" wrapText="1"/>
    </xf>
    <xf numFmtId="0" fontId="14" fillId="0" borderId="2" xfId="0" applyFont="1" applyFill="1" applyBorder="1" applyAlignment="1">
      <alignment horizontal="left" vertical="center" wrapText="1"/>
    </xf>
    <xf numFmtId="0" fontId="14" fillId="0" borderId="7"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14" fillId="0" borderId="1" xfId="0" applyFont="1" applyFill="1" applyBorder="1" applyAlignment="1">
      <alignment horizontal="left" vertical="center"/>
    </xf>
    <xf numFmtId="0" fontId="31" fillId="0" borderId="1" xfId="1" applyFill="1" applyBorder="1" applyAlignment="1">
      <alignment horizontal="center" vertical="center" wrapText="1"/>
    </xf>
    <xf numFmtId="0" fontId="45" fillId="0" borderId="1" xfId="0" applyFont="1" applyFill="1" applyBorder="1" applyAlignment="1">
      <alignment horizontal="center" vertical="center" wrapText="1"/>
    </xf>
    <xf numFmtId="0" fontId="42" fillId="0" borderId="1" xfId="0" applyFont="1" applyFill="1" applyBorder="1" applyAlignment="1">
      <alignment horizontal="center" vertical="center" wrapText="1"/>
    </xf>
    <xf numFmtId="0" fontId="15" fillId="0" borderId="16" xfId="0" applyFont="1" applyFill="1" applyBorder="1" applyAlignment="1">
      <alignment horizontal="center" vertical="top"/>
    </xf>
    <xf numFmtId="0" fontId="15" fillId="0" borderId="17" xfId="0" applyFont="1" applyFill="1" applyBorder="1" applyAlignment="1">
      <alignment horizontal="center" vertical="top"/>
    </xf>
    <xf numFmtId="0" fontId="15" fillId="0" borderId="18" xfId="0" applyFont="1" applyFill="1" applyBorder="1" applyAlignment="1">
      <alignment horizontal="center" vertical="top"/>
    </xf>
    <xf numFmtId="0" fontId="15" fillId="0" borderId="19" xfId="0" applyFont="1" applyFill="1" applyBorder="1" applyAlignment="1">
      <alignment horizontal="center" vertical="top" wrapText="1"/>
    </xf>
    <xf numFmtId="0" fontId="15" fillId="0" borderId="20" xfId="0" applyFont="1" applyFill="1" applyBorder="1" applyAlignment="1">
      <alignment horizontal="center" vertical="top" wrapText="1"/>
    </xf>
    <xf numFmtId="0" fontId="15" fillId="0" borderId="21" xfId="0" applyFont="1" applyFill="1" applyBorder="1" applyAlignment="1">
      <alignment horizontal="center" vertical="top" wrapText="1"/>
    </xf>
    <xf numFmtId="0" fontId="15" fillId="0" borderId="22" xfId="0" applyFont="1" applyFill="1" applyBorder="1" applyAlignment="1">
      <alignment horizontal="center" vertical="top" wrapText="1"/>
    </xf>
    <xf numFmtId="0" fontId="15" fillId="0" borderId="23" xfId="0" applyFont="1" applyFill="1" applyBorder="1" applyAlignment="1">
      <alignment horizontal="center" vertical="top" wrapText="1"/>
    </xf>
    <xf numFmtId="0" fontId="17" fillId="4" borderId="2" xfId="0" applyFont="1" applyFill="1" applyBorder="1" applyAlignment="1">
      <alignment horizontal="center" vertical="center"/>
    </xf>
    <xf numFmtId="0" fontId="17" fillId="4" borderId="7" xfId="0" applyFont="1" applyFill="1" applyBorder="1" applyAlignment="1">
      <alignment horizontal="center" vertical="center"/>
    </xf>
    <xf numFmtId="0" fontId="17" fillId="4" borderId="3" xfId="0" applyFont="1" applyFill="1" applyBorder="1" applyAlignment="1">
      <alignment horizontal="center" vertical="center"/>
    </xf>
    <xf numFmtId="0" fontId="15" fillId="0" borderId="1" xfId="0" applyFont="1" applyFill="1" applyBorder="1" applyAlignment="1">
      <alignment horizontal="center" vertical="center"/>
    </xf>
    <xf numFmtId="0" fontId="13" fillId="0" borderId="1" xfId="0" applyFont="1" applyFill="1" applyBorder="1" applyAlignment="1">
      <alignment horizontal="left" vertical="center"/>
    </xf>
    <xf numFmtId="0" fontId="13" fillId="0" borderId="7" xfId="0" applyFont="1" applyFill="1" applyBorder="1" applyAlignment="1">
      <alignment horizontal="center" vertical="center"/>
    </xf>
    <xf numFmtId="0" fontId="40" fillId="0" borderId="15" xfId="1" applyFont="1" applyFill="1" applyBorder="1" applyAlignment="1">
      <alignment horizontal="center" vertical="center" wrapText="1"/>
    </xf>
    <xf numFmtId="0" fontId="39" fillId="0" borderId="15" xfId="0" applyFont="1" applyFill="1" applyBorder="1" applyAlignment="1">
      <alignment horizontal="center" vertical="center" wrapText="1"/>
    </xf>
    <xf numFmtId="0" fontId="39" fillId="0" borderId="13" xfId="0" applyFont="1" applyFill="1" applyBorder="1" applyAlignment="1">
      <alignment horizontal="center" vertical="center" wrapText="1"/>
    </xf>
    <xf numFmtId="0" fontId="24" fillId="4" borderId="2" xfId="0" applyFont="1" applyFill="1" applyBorder="1" applyAlignment="1">
      <alignment horizontal="center" vertical="center"/>
    </xf>
    <xf numFmtId="0" fontId="24" fillId="4" borderId="7" xfId="0" applyFont="1" applyFill="1" applyBorder="1" applyAlignment="1">
      <alignment horizontal="center" vertical="center"/>
    </xf>
    <xf numFmtId="0" fontId="24" fillId="4" borderId="3" xfId="0" applyFont="1" applyFill="1" applyBorder="1" applyAlignment="1">
      <alignment horizontal="center" vertical="center"/>
    </xf>
    <xf numFmtId="0" fontId="9" fillId="4" borderId="2" xfId="0" applyFont="1" applyFill="1" applyBorder="1" applyAlignment="1">
      <alignment horizontal="center" vertical="center"/>
    </xf>
    <xf numFmtId="0" fontId="9" fillId="4" borderId="7" xfId="0" applyFont="1" applyFill="1" applyBorder="1" applyAlignment="1">
      <alignment horizontal="center" vertical="center"/>
    </xf>
    <xf numFmtId="0" fontId="9" fillId="4" borderId="3" xfId="0" applyFont="1" applyFill="1" applyBorder="1" applyAlignment="1">
      <alignment horizontal="center" vertical="center"/>
    </xf>
    <xf numFmtId="0" fontId="19" fillId="4" borderId="1" xfId="0" applyFont="1" applyFill="1" applyBorder="1" applyAlignment="1">
      <alignment horizontal="center" vertical="center"/>
    </xf>
    <xf numFmtId="0" fontId="15" fillId="4" borderId="1" xfId="0" applyFont="1" applyFill="1" applyBorder="1" applyAlignment="1">
      <alignment horizontal="center" vertical="center"/>
    </xf>
    <xf numFmtId="0" fontId="15" fillId="4" borderId="1" xfId="0" applyFont="1" applyFill="1" applyBorder="1" applyAlignment="1">
      <alignment horizontal="center" vertical="center"/>
    </xf>
    <xf numFmtId="0" fontId="14" fillId="4" borderId="1" xfId="0" applyFont="1" applyFill="1" applyBorder="1" applyAlignment="1">
      <alignment horizontal="center" vertical="center" wrapText="1"/>
    </xf>
  </cellXfs>
  <cellStyles count="6">
    <cellStyle name="Hipervínculo" xfId="1" builtinId="8"/>
    <cellStyle name="Millares" xfId="2" builtinId="3"/>
    <cellStyle name="Millares [0]" xfId="3" builtinId="6"/>
    <cellStyle name="Millares 2" xfId="5"/>
    <cellStyle name="Normal" xfId="0" builtinId="0"/>
    <cellStyle name="Normal 2" xfId="4"/>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Ejecución Financiera- 01 Programa</a:t>
            </a:r>
            <a:r>
              <a:rPr lang="en-US" baseline="0"/>
              <a:t> Central</a:t>
            </a:r>
            <a:r>
              <a:rPr lang="en-US"/>
              <a:t> </a:t>
            </a:r>
          </a:p>
        </c:rich>
      </c:tx>
      <c:layout/>
      <c:overlay val="0"/>
    </c:title>
    <c:autoTitleDeleted val="0"/>
    <c:plotArea>
      <c:layout/>
      <c:barChart>
        <c:barDir val="col"/>
        <c:grouping val="clustered"/>
        <c:varyColors val="0"/>
        <c:ser>
          <c:idx val="0"/>
          <c:order val="0"/>
          <c:tx>
            <c:strRef>
              <c:f>'[1]RC 2do Trimestre 2022'!$E$13:$G$13</c:f>
              <c:strCache>
                <c:ptCount val="1"/>
                <c:pt idx="0">
                  <c:v>Presupuestado vigente al 30/06/2022 Obligado 2do. trimestre                      01/04 al 30/06/2022 Saldos al 30/06/2022</c:v>
                </c:pt>
              </c:strCache>
            </c:strRef>
          </c:tx>
          <c:invertIfNegative val="0"/>
          <c:dPt>
            <c:idx val="0"/>
            <c:invertIfNegative val="0"/>
            <c:bubble3D val="0"/>
            <c:spPr>
              <a:solidFill>
                <a:schemeClr val="accent2">
                  <a:lumMod val="75000"/>
                </a:schemeClr>
              </a:solidFill>
            </c:spPr>
            <c:extLst xmlns:c16r2="http://schemas.microsoft.com/office/drawing/2015/06/chart">
              <c:ext xmlns:c16="http://schemas.microsoft.com/office/drawing/2014/chart" uri="{C3380CC4-5D6E-409C-BE32-E72D297353CC}">
                <c16:uniqueId val="{00000001-9200-4095-9E3D-507E53E3F70E}"/>
              </c:ext>
            </c:extLst>
          </c:dPt>
          <c:dPt>
            <c:idx val="1"/>
            <c:invertIfNegative val="0"/>
            <c:bubble3D val="0"/>
            <c:spPr>
              <a:solidFill>
                <a:schemeClr val="bg1">
                  <a:lumMod val="50000"/>
                </a:schemeClr>
              </a:solidFill>
            </c:spPr>
            <c:extLst xmlns:c16r2="http://schemas.microsoft.com/office/drawing/2015/06/chart">
              <c:ext xmlns:c16="http://schemas.microsoft.com/office/drawing/2014/chart" uri="{C3380CC4-5D6E-409C-BE32-E72D297353CC}">
                <c16:uniqueId val="{00000003-9200-4095-9E3D-507E53E3F70E}"/>
              </c:ext>
            </c:extLst>
          </c:dPt>
          <c:dPt>
            <c:idx val="2"/>
            <c:invertIfNegative val="0"/>
            <c:bubble3D val="0"/>
            <c:spPr>
              <a:solidFill>
                <a:schemeClr val="accent6">
                  <a:lumMod val="60000"/>
                  <a:lumOff val="40000"/>
                </a:schemeClr>
              </a:solidFill>
            </c:spPr>
            <c:extLst xmlns:c16r2="http://schemas.microsoft.com/office/drawing/2015/06/chart">
              <c:ext xmlns:c16="http://schemas.microsoft.com/office/drawing/2014/chart" uri="{C3380CC4-5D6E-409C-BE32-E72D297353CC}">
                <c16:uniqueId val="{00000005-9200-4095-9E3D-507E53E3F70E}"/>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'[1]RC 2do Trimestre 2022'!$E$13:$G$13</c:f>
              <c:strCache>
                <c:ptCount val="3"/>
                <c:pt idx="0">
                  <c:v>Presupuestado vigente al 30/06/2022</c:v>
                </c:pt>
                <c:pt idx="1">
                  <c:v>Obligado 2do. trimestre                      01/04 al 30/06/2022</c:v>
                </c:pt>
                <c:pt idx="2">
                  <c:v>Saldos al 30/06/2022</c:v>
                </c:pt>
              </c:strCache>
            </c:strRef>
          </c:cat>
          <c:val>
            <c:numRef>
              <c:f>'[1]RC 2do Trimestre 2022'!$E$77:$G$77</c:f>
              <c:numCache>
                <c:formatCode>General</c:formatCode>
                <c:ptCount val="3"/>
                <c:pt idx="0">
                  <c:v>76852865077</c:v>
                </c:pt>
                <c:pt idx="1">
                  <c:v>38547591404</c:v>
                </c:pt>
                <c:pt idx="2">
                  <c:v>38305273673</c:v>
                </c:pt>
              </c:numCache>
            </c:numRef>
          </c:val>
          <c:extLst xmlns:c16r2="http://schemas.microsoft.com/office/drawing/2015/06/chart">
            <c:ext xmlns:c16="http://schemas.microsoft.com/office/drawing/2014/chart" uri="{C3380CC4-5D6E-409C-BE32-E72D297353CC}">
              <c16:uniqueId val="{00000006-9200-4095-9E3D-507E53E3F70E}"/>
            </c:ext>
          </c:extLst>
        </c:ser>
        <c:dLbls>
          <c:showLegendKey val="0"/>
          <c:showVal val="0"/>
          <c:showCatName val="0"/>
          <c:showSerName val="0"/>
          <c:showPercent val="0"/>
          <c:showBubbleSize val="0"/>
        </c:dLbls>
        <c:gapWidth val="100"/>
        <c:axId val="136938624"/>
        <c:axId val="136940160"/>
      </c:barChart>
      <c:catAx>
        <c:axId val="136938624"/>
        <c:scaling>
          <c:orientation val="minMax"/>
        </c:scaling>
        <c:delete val="0"/>
        <c:axPos val="b"/>
        <c:numFmt formatCode="General" sourceLinked="0"/>
        <c:majorTickMark val="out"/>
        <c:minorTickMark val="none"/>
        <c:tickLblPos val="nextTo"/>
        <c:crossAx val="136940160"/>
        <c:crosses val="autoZero"/>
        <c:auto val="1"/>
        <c:lblAlgn val="ctr"/>
        <c:lblOffset val="100"/>
        <c:noMultiLvlLbl val="0"/>
      </c:catAx>
      <c:valAx>
        <c:axId val="136940160"/>
        <c:scaling>
          <c:orientation val="minMax"/>
        </c:scaling>
        <c:delete val="0"/>
        <c:axPos val="l"/>
        <c:majorGridlines/>
        <c:numFmt formatCode="General" sourceLinked="1"/>
        <c:majorTickMark val="out"/>
        <c:minorTickMark val="none"/>
        <c:tickLblPos val="nextTo"/>
        <c:crossAx val="136938624"/>
        <c:crosses val="autoZero"/>
        <c:crossBetween val="between"/>
      </c:valAx>
    </c:plotArea>
    <c:legend>
      <c:legendPos val="r"/>
      <c:layout/>
      <c:overlay val="0"/>
      <c:txPr>
        <a:bodyPr/>
        <a:lstStyle/>
        <a:p>
          <a:pPr rtl="0">
            <a:defRPr/>
          </a:pPr>
          <a:endParaRPr lang="es-ES"/>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11907</xdr:colOff>
      <xdr:row>0</xdr:row>
      <xdr:rowOff>0</xdr:rowOff>
    </xdr:from>
    <xdr:to>
      <xdr:col>4</xdr:col>
      <xdr:colOff>547688</xdr:colOff>
      <xdr:row>5</xdr:row>
      <xdr:rowOff>23812</xdr:rowOff>
    </xdr:to>
    <xdr:pic>
      <xdr:nvPicPr>
        <xdr:cNvPr id="2" name="1 Imagen">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969" t="2727" r="41424" b="82987"/>
        <a:stretch>
          <a:fillRect/>
        </a:stretch>
      </xdr:blipFill>
      <xdr:spPr>
        <a:xfrm>
          <a:off x="11907" y="0"/>
          <a:ext cx="6465094" cy="1143000"/>
        </a:xfrm>
        <a:prstGeom prst="rect">
          <a:avLst/>
        </a:prstGeom>
      </xdr:spPr>
    </xdr:pic>
    <xdr:clientData/>
  </xdr:twoCellAnchor>
  <xdr:twoCellAnchor>
    <xdr:from>
      <xdr:col>2</xdr:col>
      <xdr:colOff>571501</xdr:colOff>
      <xdr:row>209</xdr:row>
      <xdr:rowOff>357186</xdr:rowOff>
    </xdr:from>
    <xdr:to>
      <xdr:col>4</xdr:col>
      <xdr:colOff>1333500</xdr:colOff>
      <xdr:row>209</xdr:row>
      <xdr:rowOff>583406</xdr:rowOff>
    </xdr:to>
    <xdr:sp macro="" textlink="">
      <xdr:nvSpPr>
        <xdr:cNvPr id="5" name="4 CuadroTexto">
          <a:extLst>
            <a:ext uri="{FF2B5EF4-FFF2-40B4-BE49-F238E27FC236}">
              <a16:creationId xmlns:a16="http://schemas.microsoft.com/office/drawing/2014/main" xmlns="" id="{00000000-0008-0000-0000-000005000000}"/>
            </a:ext>
          </a:extLst>
        </xdr:cNvPr>
        <xdr:cNvSpPr txBox="1"/>
      </xdr:nvSpPr>
      <xdr:spPr>
        <a:xfrm>
          <a:off x="3845720" y="60150374"/>
          <a:ext cx="3667124" cy="2262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ES" sz="1100" b="1"/>
        </a:p>
      </xdr:txBody>
    </xdr:sp>
    <xdr:clientData/>
  </xdr:twoCellAnchor>
  <xdr:twoCellAnchor editAs="oneCell">
    <xdr:from>
      <xdr:col>1</xdr:col>
      <xdr:colOff>345281</xdr:colOff>
      <xdr:row>54</xdr:row>
      <xdr:rowOff>107156</xdr:rowOff>
    </xdr:from>
    <xdr:to>
      <xdr:col>6</xdr:col>
      <xdr:colOff>485775</xdr:colOff>
      <xdr:row>54</xdr:row>
      <xdr:rowOff>4359608</xdr:rowOff>
    </xdr:to>
    <xdr:pic>
      <xdr:nvPicPr>
        <xdr:cNvPr id="7" name="Picture 2">
          <a:extLst>
            <a:ext uri="{FF2B5EF4-FFF2-40B4-BE49-F238E27FC236}">
              <a16:creationId xmlns:a16="http://schemas.microsoft.com/office/drawing/2014/main" xmlns="" id="{00000000-0008-0000-0000-000007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0264" t="16667" r="22928" b="25202"/>
        <a:stretch/>
      </xdr:blipFill>
      <xdr:spPr bwMode="auto">
        <a:xfrm>
          <a:off x="1345406" y="16097250"/>
          <a:ext cx="7391400" cy="4252452"/>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twoCellAnchor editAs="oneCell">
    <xdr:from>
      <xdr:col>1</xdr:col>
      <xdr:colOff>23812</xdr:colOff>
      <xdr:row>61</xdr:row>
      <xdr:rowOff>82682</xdr:rowOff>
    </xdr:from>
    <xdr:to>
      <xdr:col>6</xdr:col>
      <xdr:colOff>845344</xdr:colOff>
      <xdr:row>61</xdr:row>
      <xdr:rowOff>4191475</xdr:rowOff>
    </xdr:to>
    <xdr:pic>
      <xdr:nvPicPr>
        <xdr:cNvPr id="8" name="Picture 2">
          <a:extLst>
            <a:ext uri="{FF2B5EF4-FFF2-40B4-BE49-F238E27FC236}">
              <a16:creationId xmlns:a16="http://schemas.microsoft.com/office/drawing/2014/main" xmlns="" id="{00000000-0008-0000-0000-000008000000}"/>
            </a:ext>
          </a:extLst>
        </xdr:cNvPr>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13235" t="11042" r="2079" b="12292"/>
        <a:stretch/>
      </xdr:blipFill>
      <xdr:spPr bwMode="auto">
        <a:xfrm>
          <a:off x="1023937" y="21823495"/>
          <a:ext cx="8072438" cy="4108793"/>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twoCellAnchor>
    <xdr:from>
      <xdr:col>1</xdr:col>
      <xdr:colOff>821531</xdr:colOff>
      <xdr:row>209</xdr:row>
      <xdr:rowOff>130969</xdr:rowOff>
    </xdr:from>
    <xdr:to>
      <xdr:col>5</xdr:col>
      <xdr:colOff>1032596</xdr:colOff>
      <xdr:row>209</xdr:row>
      <xdr:rowOff>3857842</xdr:rowOff>
    </xdr:to>
    <xdr:graphicFrame macro="">
      <xdr:nvGraphicFramePr>
        <xdr:cNvPr id="9" name="7 Gráfico">
          <a:extLst>
            <a:ext uri="{FF2B5EF4-FFF2-40B4-BE49-F238E27FC236}">
              <a16:creationId xmlns:a16="http://schemas.microsoft.com/office/drawing/2014/main" xmlns="" id="{B7F94D41-5614-4227-9860-1E401B1EE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forme%20Plataforma%20RC%202022.%20(2do%20trimestres)xlsx%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C 2do Trimestre 2022"/>
    </sheetNames>
    <sheetDataSet>
      <sheetData sheetId="0">
        <row r="13">
          <cell r="E13" t="str">
            <v>Presupuestado vigente al 30/06/2022</v>
          </cell>
          <cell r="F13" t="str">
            <v>Obligado 2do. trimestre                      01/04 al 30/06/2022</v>
          </cell>
          <cell r="G13" t="str">
            <v>Saldos al 30/06/2022</v>
          </cell>
        </row>
        <row r="77">
          <cell r="E77">
            <v>76852865077</v>
          </cell>
          <cell r="F77">
            <v>38547591404</v>
          </cell>
          <cell r="G77">
            <v>38305273673</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sen.gov.py/application/files/5215/9469/1476/SEN-Manual_RCC.pdf" TargetMode="External"/><Relationship Id="rId13" Type="http://schemas.openxmlformats.org/officeDocument/2006/relationships/hyperlink" Target="https://drive.sen.gov.py/index.php/s/WNpcwKpSZPwTcW4" TargetMode="External"/><Relationship Id="rId18" Type="http://schemas.openxmlformats.org/officeDocument/2006/relationships/printerSettings" Target="../printerSettings/printerSettings1.bin"/><Relationship Id="rId3" Type="http://schemas.openxmlformats.org/officeDocument/2006/relationships/hyperlink" Target="https://twitter.com/senparaguay" TargetMode="External"/><Relationship Id="rId7" Type="http://schemas.openxmlformats.org/officeDocument/2006/relationships/hyperlink" Target="https://www.sen.gov.py/index.php/transparencia/5189/detalles/view_express_entity/7" TargetMode="External"/><Relationship Id="rId12" Type="http://schemas.openxmlformats.org/officeDocument/2006/relationships/hyperlink" Target="https://informacionpublica.paraguay.gov.py/portal/" TargetMode="External"/><Relationship Id="rId17" Type="http://schemas.openxmlformats.org/officeDocument/2006/relationships/hyperlink" Target="https://www.sen.gov.py/application/files/3816/5030/2317/Ejecucion_Primer_Trimestre.pdf" TargetMode="External"/><Relationship Id="rId2" Type="http://schemas.openxmlformats.org/officeDocument/2006/relationships/hyperlink" Target="https://es-la.facebook.com/SecretariadeEmergenciaNacionalParaguay/" TargetMode="External"/><Relationship Id="rId16" Type="http://schemas.openxmlformats.org/officeDocument/2006/relationships/hyperlink" Target="http://www.sen.gov.py/" TargetMode="External"/><Relationship Id="rId1" Type="http://schemas.openxmlformats.org/officeDocument/2006/relationships/hyperlink" Target="https://www.sen.gov.py/index.php/transparencia/5189/detalles/view_express_entity/5" TargetMode="External"/><Relationship Id="rId6" Type="http://schemas.openxmlformats.org/officeDocument/2006/relationships/hyperlink" Target="https://www.sen.gov.py/index.php/transparencia/informacion-publica" TargetMode="External"/><Relationship Id="rId11" Type="http://schemas.openxmlformats.org/officeDocument/2006/relationships/hyperlink" Target="https://www.sfp.gov.py/sfp/archivos/documentos/Intermedio_Abril_2022_qcrmjvbq.pdf" TargetMode="External"/><Relationship Id="rId5" Type="http://schemas.openxmlformats.org/officeDocument/2006/relationships/hyperlink" Target="https://www.sen.gov.py/index.php/transparencia/denuncias" TargetMode="External"/><Relationship Id="rId15" Type="http://schemas.openxmlformats.org/officeDocument/2006/relationships/hyperlink" Target="https://drive.sen.gov.py/index.php/s/tSYR5AJXsqjr5iW" TargetMode="External"/><Relationship Id="rId10" Type="http://schemas.openxmlformats.org/officeDocument/2006/relationships/hyperlink" Target="https://drive.sen.gov.py/index.php/s/oNDjArissbGAbQb" TargetMode="External"/><Relationship Id="rId19" Type="http://schemas.openxmlformats.org/officeDocument/2006/relationships/drawing" Target="../drawings/drawing1.xml"/><Relationship Id="rId4" Type="http://schemas.openxmlformats.org/officeDocument/2006/relationships/hyperlink" Target="https://twitter.com/senparaguay" TargetMode="External"/><Relationship Id="rId9" Type="http://schemas.openxmlformats.org/officeDocument/2006/relationships/hyperlink" Target="https://drive.sen.gov.py/index.php/s/oNDjArissbGAbQb" TargetMode="External"/><Relationship Id="rId14" Type="http://schemas.openxmlformats.org/officeDocument/2006/relationships/hyperlink" Target="https://drive.sen.gov.py/index.php/s/o7fG2RkPGHe4ET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O307"/>
  <sheetViews>
    <sheetView tabSelected="1" topLeftCell="A275" zoomScale="80" zoomScaleNormal="80" workbookViewId="0">
      <selection activeCell="I296" sqref="I296"/>
    </sheetView>
  </sheetViews>
  <sheetFormatPr baseColWidth="10" defaultColWidth="9.140625" defaultRowHeight="15"/>
  <cols>
    <col min="1" max="1" width="15" customWidth="1"/>
    <col min="2" max="2" width="32.85546875" customWidth="1"/>
    <col min="3" max="3" width="16.85546875" customWidth="1"/>
    <col min="4" max="4" width="24.28515625" customWidth="1"/>
    <col min="5" max="5" width="18.7109375" style="154" customWidth="1"/>
    <col min="6" max="6" width="16" customWidth="1"/>
    <col min="7" max="7" width="30" customWidth="1"/>
    <col min="8" max="8" width="21.28515625" customWidth="1"/>
  </cols>
  <sheetData>
    <row r="4" spans="1:8" ht="23.25">
      <c r="A4" s="200"/>
      <c r="B4" s="200"/>
      <c r="C4" s="200"/>
      <c r="D4" s="200"/>
      <c r="E4" s="200"/>
      <c r="F4" s="200"/>
      <c r="G4" s="200"/>
      <c r="H4" s="13"/>
    </row>
    <row r="5" spans="1:8" ht="19.5">
      <c r="A5" s="200"/>
      <c r="B5" s="200"/>
      <c r="C5" s="200"/>
      <c r="D5" s="200"/>
      <c r="E5" s="200"/>
      <c r="F5" s="200"/>
      <c r="G5" s="200"/>
      <c r="H5" s="14"/>
    </row>
    <row r="6" spans="1:8" ht="18.75">
      <c r="A6" s="201" t="s">
        <v>0</v>
      </c>
      <c r="B6" s="202"/>
      <c r="C6" s="202"/>
      <c r="D6" s="202"/>
      <c r="E6" s="202"/>
      <c r="F6" s="202"/>
      <c r="G6" s="203"/>
      <c r="H6" s="15"/>
    </row>
    <row r="7" spans="1:8" ht="18.75">
      <c r="A7" s="23" t="s">
        <v>1</v>
      </c>
      <c r="B7" s="24" t="s">
        <v>107</v>
      </c>
      <c r="C7" s="25"/>
      <c r="D7" s="25"/>
      <c r="E7" s="132"/>
      <c r="F7" s="25"/>
      <c r="G7" s="26"/>
      <c r="H7" s="15"/>
    </row>
    <row r="8" spans="1:8" ht="18.75">
      <c r="A8" s="27" t="s">
        <v>261</v>
      </c>
      <c r="B8" s="28"/>
      <c r="C8" s="29"/>
      <c r="D8" s="29"/>
      <c r="E8" s="133"/>
      <c r="F8" s="29"/>
      <c r="G8" s="30"/>
      <c r="H8" s="15"/>
    </row>
    <row r="9" spans="1:8" ht="18.75">
      <c r="A9" s="204" t="s">
        <v>2</v>
      </c>
      <c r="B9" s="205"/>
      <c r="C9" s="205"/>
      <c r="D9" s="205"/>
      <c r="E9" s="205"/>
      <c r="F9" s="205"/>
      <c r="G9" s="206"/>
      <c r="H9" s="15"/>
    </row>
    <row r="10" spans="1:8" ht="41.25" customHeight="1">
      <c r="A10" s="169" t="s">
        <v>108</v>
      </c>
      <c r="B10" s="169"/>
      <c r="C10" s="169"/>
      <c r="D10" s="169"/>
      <c r="E10" s="169"/>
      <c r="F10" s="169"/>
      <c r="G10" s="169"/>
      <c r="H10" s="16"/>
    </row>
    <row r="11" spans="1:8" ht="15" customHeight="1">
      <c r="A11" s="65"/>
      <c r="B11" s="16"/>
      <c r="C11" s="16"/>
      <c r="D11" s="16"/>
      <c r="E11" s="134"/>
      <c r="F11" s="16"/>
      <c r="G11" s="66"/>
      <c r="H11" s="16"/>
    </row>
    <row r="12" spans="1:8" ht="18.75">
      <c r="A12" s="207" t="s">
        <v>3</v>
      </c>
      <c r="B12" s="208"/>
      <c r="C12" s="208"/>
      <c r="D12" s="208"/>
      <c r="E12" s="208"/>
      <c r="F12" s="208"/>
      <c r="G12" s="209"/>
      <c r="H12" s="15"/>
    </row>
    <row r="13" spans="1:8" ht="15" customHeight="1">
      <c r="A13" s="216" t="s">
        <v>109</v>
      </c>
      <c r="B13" s="217"/>
      <c r="C13" s="217"/>
      <c r="D13" s="217"/>
      <c r="E13" s="217"/>
      <c r="F13" s="217"/>
      <c r="G13" s="218"/>
      <c r="H13" s="16"/>
    </row>
    <row r="14" spans="1:8" ht="12.75" customHeight="1">
      <c r="A14" s="219"/>
      <c r="B14" s="220"/>
      <c r="C14" s="220"/>
      <c r="D14" s="220"/>
      <c r="E14" s="220"/>
      <c r="F14" s="220"/>
      <c r="G14" s="221"/>
      <c r="H14" s="16"/>
    </row>
    <row r="15" spans="1:8" ht="12.75" customHeight="1">
      <c r="A15" s="219"/>
      <c r="B15" s="220"/>
      <c r="C15" s="220"/>
      <c r="D15" s="220"/>
      <c r="E15" s="220"/>
      <c r="F15" s="220"/>
      <c r="G15" s="221"/>
      <c r="H15" s="16"/>
    </row>
    <row r="16" spans="1:8" ht="12.75" customHeight="1">
      <c r="A16" s="219"/>
      <c r="B16" s="220"/>
      <c r="C16" s="220"/>
      <c r="D16" s="220"/>
      <c r="E16" s="220"/>
      <c r="F16" s="220"/>
      <c r="G16" s="221"/>
      <c r="H16" s="16"/>
    </row>
    <row r="17" spans="1:8" ht="12" customHeight="1">
      <c r="A17" s="219"/>
      <c r="B17" s="220"/>
      <c r="C17" s="220"/>
      <c r="D17" s="220"/>
      <c r="E17" s="220"/>
      <c r="F17" s="220"/>
      <c r="G17" s="221"/>
      <c r="H17" s="16"/>
    </row>
    <row r="18" spans="1:8" ht="9" customHeight="1">
      <c r="A18" s="222"/>
      <c r="B18" s="223"/>
      <c r="C18" s="223"/>
      <c r="D18" s="223"/>
      <c r="E18" s="223"/>
      <c r="F18" s="223"/>
      <c r="G18" s="224"/>
      <c r="H18" s="16"/>
    </row>
    <row r="19" spans="1:8" ht="15" customHeight="1">
      <c r="A19" s="18"/>
      <c r="B19" s="18"/>
      <c r="C19" s="18"/>
      <c r="D19" s="18"/>
      <c r="E19" s="135"/>
      <c r="F19" s="18"/>
      <c r="G19" s="18"/>
      <c r="H19" s="16"/>
    </row>
    <row r="20" spans="1:8" s="1" customFormat="1" ht="18.75">
      <c r="A20" s="210" t="s">
        <v>88</v>
      </c>
      <c r="B20" s="211"/>
      <c r="C20" s="211"/>
      <c r="D20" s="211"/>
      <c r="E20" s="211"/>
      <c r="F20" s="211"/>
      <c r="G20" s="212"/>
      <c r="H20" s="17"/>
    </row>
    <row r="21" spans="1:8" s="1" customFormat="1" ht="33" customHeight="1">
      <c r="A21" s="213" t="s">
        <v>141</v>
      </c>
      <c r="B21" s="214"/>
      <c r="C21" s="214"/>
      <c r="D21" s="214"/>
      <c r="E21" s="214"/>
      <c r="F21" s="214"/>
      <c r="G21" s="215"/>
      <c r="H21" s="17"/>
    </row>
    <row r="22" spans="1:8" s="1" customFormat="1" ht="15" customHeight="1">
      <c r="A22" s="67"/>
      <c r="B22" s="68"/>
      <c r="C22" s="68"/>
      <c r="D22" s="68"/>
      <c r="E22" s="136"/>
      <c r="F22" s="68"/>
      <c r="G22" s="68"/>
      <c r="H22" s="17"/>
    </row>
    <row r="23" spans="1:8" ht="15.75">
      <c r="A23" s="78" t="s">
        <v>4</v>
      </c>
      <c r="B23" s="225" t="s">
        <v>5</v>
      </c>
      <c r="C23" s="225"/>
      <c r="D23" s="226" t="s">
        <v>6</v>
      </c>
      <c r="E23" s="226"/>
      <c r="F23" s="226" t="s">
        <v>7</v>
      </c>
      <c r="G23" s="226"/>
      <c r="H23" s="5"/>
    </row>
    <row r="24" spans="1:8" ht="15.75">
      <c r="A24" s="31">
        <v>1</v>
      </c>
      <c r="B24" s="227" t="s">
        <v>110</v>
      </c>
      <c r="C24" s="227"/>
      <c r="D24" s="168" t="s">
        <v>111</v>
      </c>
      <c r="E24" s="168"/>
      <c r="F24" s="184" t="s">
        <v>112</v>
      </c>
      <c r="G24" s="185"/>
      <c r="H24" s="3"/>
    </row>
    <row r="25" spans="1:8" ht="15.75">
      <c r="A25" s="31">
        <v>2</v>
      </c>
      <c r="B25" s="227" t="s">
        <v>113</v>
      </c>
      <c r="C25" s="227"/>
      <c r="D25" s="168" t="s">
        <v>115</v>
      </c>
      <c r="E25" s="168"/>
      <c r="F25" s="184" t="s">
        <v>114</v>
      </c>
      <c r="G25" s="185"/>
      <c r="H25" s="3"/>
    </row>
    <row r="26" spans="1:8" ht="15.75">
      <c r="A26" s="31">
        <v>3</v>
      </c>
      <c r="B26" s="227" t="s">
        <v>116</v>
      </c>
      <c r="C26" s="227"/>
      <c r="D26" s="168" t="s">
        <v>117</v>
      </c>
      <c r="E26" s="168"/>
      <c r="F26" s="184" t="s">
        <v>257</v>
      </c>
      <c r="G26" s="185"/>
      <c r="H26" s="3"/>
    </row>
    <row r="27" spans="1:8" ht="15.75">
      <c r="A27" s="31">
        <v>4</v>
      </c>
      <c r="B27" s="227" t="s">
        <v>118</v>
      </c>
      <c r="C27" s="227"/>
      <c r="D27" s="168" t="s">
        <v>119</v>
      </c>
      <c r="E27" s="168"/>
      <c r="F27" s="184" t="s">
        <v>120</v>
      </c>
      <c r="G27" s="185"/>
      <c r="H27" s="3"/>
    </row>
    <row r="28" spans="1:8" ht="15.75">
      <c r="A28" s="31">
        <v>5</v>
      </c>
      <c r="B28" s="227" t="s">
        <v>121</v>
      </c>
      <c r="C28" s="227"/>
      <c r="D28" s="168" t="s">
        <v>122</v>
      </c>
      <c r="E28" s="168"/>
      <c r="F28" s="184" t="s">
        <v>125</v>
      </c>
      <c r="G28" s="185"/>
      <c r="H28" s="3"/>
    </row>
    <row r="29" spans="1:8" ht="15.75">
      <c r="A29" s="31">
        <v>6</v>
      </c>
      <c r="B29" s="227" t="s">
        <v>123</v>
      </c>
      <c r="C29" s="227"/>
      <c r="D29" s="168" t="s">
        <v>124</v>
      </c>
      <c r="E29" s="168"/>
      <c r="F29" s="184" t="s">
        <v>125</v>
      </c>
      <c r="G29" s="185"/>
      <c r="H29" s="3"/>
    </row>
    <row r="30" spans="1:8" ht="16.5" thickBot="1">
      <c r="A30" s="31">
        <v>7</v>
      </c>
      <c r="B30" s="227" t="s">
        <v>126</v>
      </c>
      <c r="C30" s="227"/>
      <c r="D30" s="168" t="s">
        <v>127</v>
      </c>
      <c r="E30" s="168"/>
      <c r="F30" s="184" t="s">
        <v>258</v>
      </c>
      <c r="G30" s="185"/>
      <c r="H30" s="3"/>
    </row>
    <row r="31" spans="1:8" ht="15.75">
      <c r="A31" s="311" t="s">
        <v>128</v>
      </c>
      <c r="B31" s="312"/>
      <c r="C31" s="312"/>
      <c r="D31" s="313"/>
      <c r="E31" s="185"/>
      <c r="F31" s="186"/>
      <c r="G31" s="186"/>
      <c r="H31" s="3"/>
    </row>
    <row r="32" spans="1:8" ht="15.75" customHeight="1">
      <c r="A32" s="314" t="s">
        <v>129</v>
      </c>
      <c r="B32" s="227"/>
      <c r="C32" s="227"/>
      <c r="D32" s="315"/>
      <c r="E32" s="185"/>
      <c r="F32" s="186"/>
      <c r="G32" s="186"/>
      <c r="H32" s="3"/>
    </row>
    <row r="33" spans="1:9" ht="15.75" customHeight="1">
      <c r="A33" s="314" t="s">
        <v>130</v>
      </c>
      <c r="B33" s="227"/>
      <c r="C33" s="227"/>
      <c r="D33" s="315"/>
      <c r="E33" s="185"/>
      <c r="F33" s="186"/>
      <c r="G33" s="186"/>
      <c r="H33" s="3"/>
    </row>
    <row r="34" spans="1:9" ht="15.75" customHeight="1" thickBot="1">
      <c r="A34" s="316" t="s">
        <v>131</v>
      </c>
      <c r="B34" s="317"/>
      <c r="C34" s="317"/>
      <c r="D34" s="318"/>
      <c r="E34" s="185"/>
      <c r="F34" s="186"/>
      <c r="G34" s="186"/>
      <c r="H34" s="3"/>
    </row>
    <row r="35" spans="1:9" s="11" customFormat="1" ht="15.75">
      <c r="A35" s="10"/>
      <c r="B35" s="10"/>
      <c r="C35" s="10"/>
      <c r="D35" s="10"/>
      <c r="E35" s="137"/>
      <c r="F35" s="10"/>
      <c r="G35" s="10"/>
      <c r="H35" s="10"/>
    </row>
    <row r="36" spans="1:9" ht="18.75">
      <c r="A36" s="210" t="s">
        <v>87</v>
      </c>
      <c r="B36" s="211"/>
      <c r="C36" s="211"/>
      <c r="D36" s="211"/>
      <c r="E36" s="211"/>
      <c r="F36" s="211"/>
      <c r="G36" s="212"/>
      <c r="H36" s="3"/>
    </row>
    <row r="37" spans="1:9" ht="17.25">
      <c r="A37" s="259" t="s">
        <v>8</v>
      </c>
      <c r="B37" s="260"/>
      <c r="C37" s="260"/>
      <c r="D37" s="260"/>
      <c r="E37" s="260"/>
      <c r="F37" s="260"/>
      <c r="G37" s="261"/>
      <c r="H37" s="3"/>
    </row>
    <row r="38" spans="1:9" ht="27.75" customHeight="1">
      <c r="A38" s="228" t="s">
        <v>259</v>
      </c>
      <c r="B38" s="262"/>
      <c r="C38" s="262"/>
      <c r="D38" s="262"/>
      <c r="E38" s="262"/>
      <c r="F38" s="262"/>
      <c r="G38" s="263"/>
      <c r="H38" s="3"/>
    </row>
    <row r="39" spans="1:9" ht="15.75" customHeight="1">
      <c r="A39" s="264" t="s">
        <v>86</v>
      </c>
      <c r="B39" s="265"/>
      <c r="C39" s="265"/>
      <c r="D39" s="265"/>
      <c r="E39" s="265"/>
      <c r="F39" s="265"/>
      <c r="G39" s="266"/>
      <c r="H39" s="3"/>
    </row>
    <row r="40" spans="1:9" ht="30.75" customHeight="1">
      <c r="A40" s="228" t="s">
        <v>259</v>
      </c>
      <c r="B40" s="229"/>
      <c r="C40" s="229"/>
      <c r="D40" s="229"/>
      <c r="E40" s="229"/>
      <c r="F40" s="229"/>
      <c r="G40" s="230"/>
      <c r="H40" s="3"/>
    </row>
    <row r="41" spans="1:9" ht="27.75" customHeight="1">
      <c r="A41" s="79" t="s">
        <v>9</v>
      </c>
      <c r="B41" s="252" t="s">
        <v>92</v>
      </c>
      <c r="C41" s="253"/>
      <c r="D41" s="79" t="s">
        <v>10</v>
      </c>
      <c r="E41" s="252" t="s">
        <v>11</v>
      </c>
      <c r="F41" s="253"/>
      <c r="G41" s="80" t="s">
        <v>12</v>
      </c>
      <c r="H41" s="3"/>
    </row>
    <row r="42" spans="1:9" ht="200.25" customHeight="1">
      <c r="A42" s="32" t="s">
        <v>13</v>
      </c>
      <c r="B42" s="187" t="s">
        <v>132</v>
      </c>
      <c r="C42" s="189"/>
      <c r="D42" s="33" t="s">
        <v>134</v>
      </c>
      <c r="E42" s="254" t="s">
        <v>137</v>
      </c>
      <c r="F42" s="255"/>
      <c r="G42" s="61" t="s">
        <v>254</v>
      </c>
      <c r="H42" s="3"/>
    </row>
    <row r="43" spans="1:9" ht="37.5" customHeight="1">
      <c r="A43" s="240" t="s">
        <v>14</v>
      </c>
      <c r="B43" s="234" t="s">
        <v>133</v>
      </c>
      <c r="C43" s="235"/>
      <c r="D43" s="231" t="s">
        <v>135</v>
      </c>
      <c r="E43" s="243" t="s">
        <v>136</v>
      </c>
      <c r="F43" s="244"/>
      <c r="G43" s="249" t="s">
        <v>253</v>
      </c>
      <c r="H43" s="3"/>
    </row>
    <row r="44" spans="1:9" ht="15.75">
      <c r="A44" s="241"/>
      <c r="B44" s="236"/>
      <c r="C44" s="237"/>
      <c r="D44" s="232"/>
      <c r="E44" s="245"/>
      <c r="F44" s="246"/>
      <c r="G44" s="250"/>
      <c r="H44" s="3"/>
    </row>
    <row r="45" spans="1:9" ht="15.75">
      <c r="A45" s="241"/>
      <c r="B45" s="236"/>
      <c r="C45" s="237"/>
      <c r="D45" s="232"/>
      <c r="E45" s="245"/>
      <c r="F45" s="246"/>
      <c r="G45" s="250"/>
      <c r="H45" s="3"/>
    </row>
    <row r="46" spans="1:9" ht="41.25" customHeight="1">
      <c r="A46" s="242"/>
      <c r="B46" s="238"/>
      <c r="C46" s="239"/>
      <c r="D46" s="233"/>
      <c r="E46" s="247"/>
      <c r="F46" s="248"/>
      <c r="G46" s="251"/>
      <c r="H46" s="3"/>
      <c r="I46" s="60"/>
    </row>
    <row r="47" spans="1:9" ht="31.5" customHeight="1">
      <c r="A47" s="258" t="s">
        <v>106</v>
      </c>
      <c r="B47" s="258"/>
      <c r="C47" s="258"/>
      <c r="D47" s="258"/>
      <c r="E47" s="258"/>
      <c r="F47" s="258"/>
      <c r="G47" s="258"/>
      <c r="H47" s="3"/>
    </row>
    <row r="48" spans="1:9" s="11" customFormat="1" ht="15.75">
      <c r="A48" s="10"/>
      <c r="B48" s="10"/>
      <c r="C48" s="10"/>
      <c r="D48" s="10"/>
      <c r="E48" s="137"/>
      <c r="F48" s="10"/>
      <c r="G48" s="10"/>
      <c r="H48" s="10"/>
    </row>
    <row r="49" spans="1:8" ht="18.75">
      <c r="A49" s="210" t="s">
        <v>89</v>
      </c>
      <c r="B49" s="211"/>
      <c r="C49" s="211"/>
      <c r="D49" s="211"/>
      <c r="E49" s="211"/>
      <c r="F49" s="211"/>
      <c r="G49" s="212"/>
      <c r="H49" s="3"/>
    </row>
    <row r="50" spans="1:8" ht="17.25">
      <c r="A50" s="267" t="s">
        <v>15</v>
      </c>
      <c r="B50" s="268"/>
      <c r="C50" s="268"/>
      <c r="D50" s="268"/>
      <c r="E50" s="268"/>
      <c r="F50" s="268"/>
      <c r="G50" s="269"/>
      <c r="H50" s="3"/>
    </row>
    <row r="51" spans="1:8" ht="15.75">
      <c r="A51" s="45" t="s">
        <v>16</v>
      </c>
      <c r="B51" s="238" t="s">
        <v>83</v>
      </c>
      <c r="C51" s="270"/>
      <c r="D51" s="239"/>
      <c r="E51" s="190" t="s">
        <v>94</v>
      </c>
      <c r="F51" s="190"/>
      <c r="G51" s="190"/>
      <c r="H51" s="3"/>
    </row>
    <row r="52" spans="1:8" ht="34.5" customHeight="1">
      <c r="A52" s="87" t="s">
        <v>278</v>
      </c>
      <c r="B52" s="274">
        <v>0.5</v>
      </c>
      <c r="C52" s="188"/>
      <c r="D52" s="189"/>
      <c r="E52" s="271" t="s">
        <v>262</v>
      </c>
      <c r="F52" s="272"/>
      <c r="G52" s="273"/>
      <c r="H52" s="3"/>
    </row>
    <row r="53" spans="1:8" ht="15.75">
      <c r="A53" s="87" t="s">
        <v>279</v>
      </c>
      <c r="B53" s="187" t="s">
        <v>263</v>
      </c>
      <c r="C53" s="188"/>
      <c r="D53" s="189"/>
      <c r="E53" s="190"/>
      <c r="F53" s="190"/>
      <c r="G53" s="190"/>
      <c r="H53" s="3"/>
    </row>
    <row r="54" spans="1:8" ht="15.75">
      <c r="A54" s="87" t="s">
        <v>280</v>
      </c>
      <c r="B54" s="187" t="s">
        <v>263</v>
      </c>
      <c r="C54" s="188"/>
      <c r="D54" s="189"/>
      <c r="E54" s="190"/>
      <c r="F54" s="190"/>
      <c r="G54" s="190"/>
      <c r="H54" s="3"/>
    </row>
    <row r="55" spans="1:8" ht="356.25" customHeight="1">
      <c r="A55" s="186"/>
      <c r="B55" s="168"/>
      <c r="C55" s="168"/>
      <c r="D55" s="168"/>
      <c r="E55" s="168"/>
      <c r="F55" s="168"/>
      <c r="G55" s="168"/>
      <c r="H55" s="3"/>
    </row>
    <row r="56" spans="1:8" s="11" customFormat="1" ht="15.75">
      <c r="A56" s="22"/>
      <c r="B56" s="9"/>
      <c r="C56" s="9"/>
      <c r="D56" s="9"/>
      <c r="E56" s="138"/>
      <c r="F56" s="9"/>
      <c r="G56" s="9"/>
      <c r="H56" s="10"/>
    </row>
    <row r="57" spans="1:8" ht="17.25">
      <c r="A57" s="328" t="s">
        <v>19</v>
      </c>
      <c r="B57" s="329"/>
      <c r="C57" s="329"/>
      <c r="D57" s="329"/>
      <c r="E57" s="329"/>
      <c r="F57" s="329"/>
      <c r="G57" s="330"/>
      <c r="H57" s="3"/>
    </row>
    <row r="58" spans="1:8" ht="15.75">
      <c r="A58" s="34" t="s">
        <v>16</v>
      </c>
      <c r="B58" s="190" t="s">
        <v>17</v>
      </c>
      <c r="C58" s="190"/>
      <c r="D58" s="190"/>
      <c r="E58" s="168" t="s">
        <v>93</v>
      </c>
      <c r="F58" s="168"/>
      <c r="G58" s="168"/>
      <c r="H58" s="3"/>
    </row>
    <row r="59" spans="1:8" ht="15.75">
      <c r="A59" s="32" t="s">
        <v>18</v>
      </c>
      <c r="B59" s="194">
        <v>1</v>
      </c>
      <c r="C59" s="190"/>
      <c r="D59" s="190"/>
      <c r="E59" s="190" t="s">
        <v>266</v>
      </c>
      <c r="F59" s="190"/>
      <c r="G59" s="190"/>
      <c r="H59" s="3"/>
    </row>
    <row r="60" spans="1:8" ht="15.75">
      <c r="A60" s="32" t="s">
        <v>24</v>
      </c>
      <c r="B60" s="187" t="s">
        <v>265</v>
      </c>
      <c r="C60" s="188"/>
      <c r="D60" s="189"/>
      <c r="E60" s="190"/>
      <c r="F60" s="190"/>
      <c r="G60" s="190"/>
      <c r="H60" s="3"/>
    </row>
    <row r="61" spans="1:8" ht="15.75">
      <c r="A61" s="32" t="s">
        <v>25</v>
      </c>
      <c r="B61" s="187" t="s">
        <v>265</v>
      </c>
      <c r="C61" s="188"/>
      <c r="D61" s="189"/>
      <c r="E61" s="190"/>
      <c r="F61" s="190"/>
      <c r="G61" s="190"/>
      <c r="H61" s="3"/>
    </row>
    <row r="62" spans="1:8" ht="361.5" customHeight="1">
      <c r="A62" s="195" t="s">
        <v>264</v>
      </c>
      <c r="B62" s="196"/>
      <c r="C62" s="196"/>
      <c r="D62" s="196"/>
      <c r="E62" s="196"/>
      <c r="F62" s="196"/>
      <c r="G62" s="197"/>
      <c r="H62" s="3"/>
    </row>
    <row r="63" spans="1:8" ht="15.75">
      <c r="A63" s="3"/>
      <c r="B63" s="3"/>
      <c r="C63" s="3"/>
      <c r="D63" s="3"/>
      <c r="E63" s="139"/>
      <c r="F63" s="3"/>
      <c r="G63" s="3"/>
      <c r="H63" s="3"/>
    </row>
    <row r="64" spans="1:8" ht="15.75">
      <c r="A64" s="3"/>
      <c r="B64" s="3"/>
      <c r="C64" s="3"/>
      <c r="D64" s="3"/>
      <c r="E64" s="139"/>
      <c r="F64" s="3"/>
      <c r="G64" s="3"/>
      <c r="H64" s="3"/>
    </row>
    <row r="65" spans="1:15" ht="15.75">
      <c r="A65" s="3"/>
      <c r="B65" s="3"/>
      <c r="C65" s="3"/>
      <c r="D65" s="3"/>
      <c r="E65" s="139"/>
      <c r="F65" s="3"/>
      <c r="G65" s="3"/>
      <c r="H65" s="3"/>
    </row>
    <row r="66" spans="1:15" ht="15.75">
      <c r="A66" s="3"/>
      <c r="B66" s="3"/>
      <c r="C66" s="3"/>
      <c r="D66" s="3"/>
      <c r="E66" s="139"/>
      <c r="F66" s="3"/>
      <c r="G66" s="3"/>
      <c r="H66" s="3"/>
    </row>
    <row r="67" spans="1:15" ht="15.75">
      <c r="A67" s="3"/>
      <c r="B67" s="3"/>
      <c r="C67" s="3"/>
      <c r="D67" s="3"/>
      <c r="E67" s="139"/>
      <c r="F67" s="3"/>
      <c r="G67" s="3"/>
      <c r="H67" s="3"/>
    </row>
    <row r="68" spans="1:15" ht="17.25">
      <c r="A68" s="191" t="s">
        <v>20</v>
      </c>
      <c r="B68" s="192"/>
      <c r="C68" s="192"/>
      <c r="D68" s="192"/>
      <c r="E68" s="192"/>
      <c r="F68" s="192"/>
      <c r="G68" s="193"/>
      <c r="H68" s="3"/>
    </row>
    <row r="69" spans="1:15" ht="15.75">
      <c r="A69" s="35" t="s">
        <v>16</v>
      </c>
      <c r="B69" s="36" t="s">
        <v>21</v>
      </c>
      <c r="C69" s="168" t="s">
        <v>22</v>
      </c>
      <c r="D69" s="168"/>
      <c r="E69" s="168" t="s">
        <v>23</v>
      </c>
      <c r="F69" s="168"/>
      <c r="G69" s="36" t="s">
        <v>95</v>
      </c>
      <c r="H69" s="3"/>
    </row>
    <row r="70" spans="1:15" ht="15.75">
      <c r="A70" s="37" t="s">
        <v>18</v>
      </c>
      <c r="B70" s="69">
        <v>0</v>
      </c>
      <c r="C70" s="184">
        <v>0</v>
      </c>
      <c r="D70" s="185"/>
      <c r="E70" s="186">
        <v>0</v>
      </c>
      <c r="F70" s="186"/>
      <c r="G70" s="249" t="s">
        <v>201</v>
      </c>
      <c r="H70" s="3"/>
    </row>
    <row r="71" spans="1:15" ht="15.75">
      <c r="A71" s="37" t="s">
        <v>24</v>
      </c>
      <c r="B71" s="77">
        <v>2</v>
      </c>
      <c r="C71" s="184">
        <v>2</v>
      </c>
      <c r="D71" s="185"/>
      <c r="E71" s="184">
        <v>0</v>
      </c>
      <c r="F71" s="185"/>
      <c r="G71" s="325"/>
      <c r="H71" s="3"/>
    </row>
    <row r="72" spans="1:15" ht="15.75">
      <c r="A72" s="37" t="s">
        <v>25</v>
      </c>
      <c r="B72" s="77">
        <v>3</v>
      </c>
      <c r="C72" s="184">
        <v>3</v>
      </c>
      <c r="D72" s="185"/>
      <c r="E72" s="184">
        <v>0</v>
      </c>
      <c r="F72" s="185"/>
      <c r="G72" s="326"/>
      <c r="H72" s="3"/>
    </row>
    <row r="73" spans="1:15" ht="15.75">
      <c r="A73" s="37" t="s">
        <v>268</v>
      </c>
      <c r="B73" s="70">
        <v>5</v>
      </c>
      <c r="C73" s="256">
        <v>5</v>
      </c>
      <c r="D73" s="257"/>
      <c r="E73" s="168">
        <v>0</v>
      </c>
      <c r="F73" s="168"/>
      <c r="G73" s="327"/>
      <c r="H73" s="3"/>
    </row>
    <row r="74" spans="1:15" ht="21.75" customHeight="1">
      <c r="A74" s="186" t="s">
        <v>105</v>
      </c>
      <c r="B74" s="168"/>
      <c r="C74" s="168"/>
      <c r="D74" s="168"/>
      <c r="E74" s="168"/>
      <c r="F74" s="168"/>
      <c r="G74" s="168"/>
      <c r="H74" s="3"/>
    </row>
    <row r="75" spans="1:15" ht="17.25">
      <c r="A75" s="276" t="s">
        <v>100</v>
      </c>
      <c r="B75" s="277"/>
      <c r="C75" s="277"/>
      <c r="D75" s="277"/>
      <c r="E75" s="277"/>
      <c r="F75" s="277"/>
      <c r="G75" s="278"/>
      <c r="H75" s="5"/>
    </row>
    <row r="76" spans="1:15" ht="31.5">
      <c r="A76" s="43" t="s">
        <v>27</v>
      </c>
      <c r="B76" s="43" t="s">
        <v>28</v>
      </c>
      <c r="C76" s="43" t="s">
        <v>29</v>
      </c>
      <c r="D76" s="43" t="s">
        <v>30</v>
      </c>
      <c r="E76" s="76" t="s">
        <v>31</v>
      </c>
      <c r="F76" s="76" t="s">
        <v>32</v>
      </c>
      <c r="G76" s="43" t="s">
        <v>33</v>
      </c>
    </row>
    <row r="77" spans="1:15" ht="264" customHeight="1">
      <c r="A77" s="39" t="s">
        <v>202</v>
      </c>
      <c r="B77" s="39" t="s">
        <v>203</v>
      </c>
      <c r="C77" s="39" t="s">
        <v>204</v>
      </c>
      <c r="D77" s="39" t="s">
        <v>205</v>
      </c>
      <c r="E77" s="155">
        <v>33419853757</v>
      </c>
      <c r="F77" s="63">
        <v>0.36</v>
      </c>
      <c r="G77" s="71" t="s">
        <v>199</v>
      </c>
    </row>
    <row r="78" spans="1:15" ht="20.25" customHeight="1">
      <c r="A78" s="186" t="s">
        <v>105</v>
      </c>
      <c r="B78" s="168"/>
      <c r="C78" s="168"/>
      <c r="D78" s="168"/>
      <c r="E78" s="168"/>
      <c r="F78" s="168"/>
      <c r="G78" s="168"/>
      <c r="H78" s="3"/>
      <c r="I78" s="3"/>
      <c r="J78" s="3"/>
      <c r="K78" s="3"/>
      <c r="L78" s="3"/>
      <c r="M78" s="3"/>
      <c r="N78" s="3"/>
      <c r="O78" s="3"/>
    </row>
    <row r="79" spans="1:15" ht="20.25" customHeight="1">
      <c r="A79" s="64"/>
      <c r="B79" s="20"/>
      <c r="C79" s="20"/>
      <c r="D79" s="20"/>
      <c r="E79" s="140"/>
      <c r="F79" s="20"/>
      <c r="G79" s="20"/>
      <c r="H79" s="3"/>
      <c r="I79" s="3"/>
      <c r="J79" s="3"/>
      <c r="K79" s="3"/>
      <c r="L79" s="3"/>
      <c r="M79" s="3"/>
      <c r="N79" s="3"/>
      <c r="O79" s="3"/>
    </row>
    <row r="80" spans="1:15" ht="15.75">
      <c r="A80" s="20"/>
      <c r="B80" s="20"/>
      <c r="C80" s="20"/>
      <c r="D80" s="20"/>
      <c r="E80" s="140"/>
      <c r="F80" s="20"/>
      <c r="G80" s="20"/>
      <c r="H80" s="3"/>
      <c r="I80" s="3"/>
      <c r="J80" s="3"/>
      <c r="K80" s="3"/>
      <c r="L80" s="3"/>
      <c r="M80" s="3"/>
      <c r="N80" s="3"/>
      <c r="O80" s="3"/>
    </row>
    <row r="81" spans="1:8" ht="17.25">
      <c r="A81" s="275" t="s">
        <v>84</v>
      </c>
      <c r="B81" s="275"/>
      <c r="C81" s="275"/>
      <c r="D81" s="275"/>
      <c r="E81" s="275"/>
      <c r="F81" s="275"/>
      <c r="G81" s="275"/>
      <c r="H81" s="3"/>
    </row>
    <row r="82" spans="1:8" ht="15.75">
      <c r="A82" s="279" t="s">
        <v>27</v>
      </c>
      <c r="B82" s="279"/>
      <c r="C82" s="81" t="s">
        <v>34</v>
      </c>
      <c r="D82" s="81" t="s">
        <v>35</v>
      </c>
      <c r="E82" s="141" t="s">
        <v>36</v>
      </c>
      <c r="F82" s="280" t="s">
        <v>37</v>
      </c>
      <c r="G82" s="281"/>
    </row>
    <row r="83" spans="1:8" ht="15.75">
      <c r="A83" s="184"/>
      <c r="B83" s="185"/>
      <c r="C83" s="38"/>
      <c r="D83" s="38"/>
      <c r="E83" s="39"/>
      <c r="F83" s="186"/>
      <c r="G83" s="186"/>
    </row>
    <row r="84" spans="1:8" ht="15.75">
      <c r="A84" s="184"/>
      <c r="B84" s="185"/>
      <c r="C84" s="256" t="s">
        <v>256</v>
      </c>
      <c r="D84" s="282"/>
      <c r="E84" s="257"/>
      <c r="F84" s="186"/>
      <c r="G84" s="186"/>
    </row>
    <row r="85" spans="1:8" ht="27" customHeight="1">
      <c r="A85" s="186" t="s">
        <v>101</v>
      </c>
      <c r="B85" s="168"/>
      <c r="C85" s="168"/>
      <c r="D85" s="168"/>
      <c r="E85" s="168"/>
      <c r="F85" s="168"/>
      <c r="G85" s="168"/>
      <c r="H85" s="3"/>
    </row>
    <row r="86" spans="1:8" s="11" customFormat="1" ht="15.75">
      <c r="A86" s="9"/>
      <c r="B86" s="9"/>
      <c r="C86" s="9"/>
      <c r="D86" s="9"/>
      <c r="E86" s="138"/>
      <c r="F86" s="9"/>
      <c r="G86" s="10"/>
      <c r="H86" s="10"/>
    </row>
    <row r="87" spans="1:8" ht="17.25">
      <c r="A87" s="275" t="s">
        <v>38</v>
      </c>
      <c r="B87" s="275"/>
      <c r="C87" s="275"/>
      <c r="D87" s="275"/>
      <c r="E87" s="275"/>
      <c r="F87" s="275"/>
      <c r="G87" s="275"/>
      <c r="H87" s="5"/>
    </row>
    <row r="88" spans="1:8" ht="31.5">
      <c r="A88" s="80" t="s">
        <v>27</v>
      </c>
      <c r="B88" s="80" t="s">
        <v>28</v>
      </c>
      <c r="C88" s="80" t="s">
        <v>29</v>
      </c>
      <c r="D88" s="80" t="s">
        <v>30</v>
      </c>
      <c r="E88" s="90" t="s">
        <v>32</v>
      </c>
      <c r="F88" s="80" t="s">
        <v>39</v>
      </c>
      <c r="G88" s="90" t="s">
        <v>40</v>
      </c>
    </row>
    <row r="89" spans="1:8" ht="94.5">
      <c r="A89" s="39" t="s">
        <v>138</v>
      </c>
      <c r="B89" s="39" t="s">
        <v>139</v>
      </c>
      <c r="C89" s="39" t="s">
        <v>140</v>
      </c>
      <c r="D89" s="39" t="s">
        <v>281</v>
      </c>
      <c r="E89" s="142">
        <v>1</v>
      </c>
      <c r="F89" s="39" t="s">
        <v>282</v>
      </c>
      <c r="G89" s="74" t="s">
        <v>283</v>
      </c>
    </row>
    <row r="90" spans="1:8" ht="126">
      <c r="A90" s="38"/>
      <c r="B90" s="38"/>
      <c r="C90" s="38"/>
      <c r="D90" s="39" t="s">
        <v>284</v>
      </c>
      <c r="E90" s="142">
        <v>1</v>
      </c>
      <c r="F90" s="39" t="s">
        <v>284</v>
      </c>
      <c r="G90" s="91" t="s">
        <v>285</v>
      </c>
    </row>
    <row r="91" spans="1:8" ht="28.5" customHeight="1">
      <c r="A91" s="186" t="s">
        <v>104</v>
      </c>
      <c r="B91" s="168"/>
      <c r="C91" s="168"/>
      <c r="D91" s="168"/>
      <c r="E91" s="168"/>
      <c r="F91" s="168"/>
      <c r="G91" s="168"/>
      <c r="H91" s="3"/>
    </row>
    <row r="92" spans="1:8" s="21" customFormat="1" ht="15.75">
      <c r="A92" s="9"/>
      <c r="B92" s="9"/>
      <c r="C92" s="9"/>
      <c r="D92" s="9"/>
      <c r="E92" s="138"/>
      <c r="F92" s="9"/>
      <c r="G92" s="9"/>
      <c r="H92" s="12"/>
    </row>
    <row r="93" spans="1:8" s="21" customFormat="1" ht="15.75">
      <c r="A93" s="9"/>
      <c r="B93" s="9"/>
      <c r="C93" s="9"/>
      <c r="D93" s="9"/>
      <c r="E93" s="138"/>
      <c r="F93" s="9"/>
      <c r="G93" s="9"/>
      <c r="H93" s="12"/>
    </row>
    <row r="94" spans="1:8" s="21" customFormat="1" ht="15.75">
      <c r="A94" s="9"/>
      <c r="B94" s="9"/>
      <c r="C94" s="9"/>
      <c r="D94" s="9"/>
      <c r="E94" s="138"/>
      <c r="F94" s="9"/>
      <c r="G94" s="9"/>
      <c r="H94" s="12"/>
    </row>
    <row r="95" spans="1:8" s="21" customFormat="1" ht="15.75">
      <c r="A95" s="9"/>
      <c r="B95" s="9"/>
      <c r="C95" s="9"/>
      <c r="D95" s="9"/>
      <c r="E95" s="138"/>
      <c r="F95" s="9"/>
      <c r="G95" s="9"/>
      <c r="H95" s="12"/>
    </row>
    <row r="96" spans="1:8" ht="17.25">
      <c r="A96" s="275" t="s">
        <v>41</v>
      </c>
      <c r="B96" s="275"/>
      <c r="C96" s="275"/>
      <c r="D96" s="275"/>
      <c r="E96" s="275"/>
      <c r="F96" s="275"/>
      <c r="G96" s="275"/>
      <c r="H96" s="3"/>
    </row>
    <row r="97" spans="1:8" ht="47.25">
      <c r="A97" s="80" t="s">
        <v>42</v>
      </c>
      <c r="B97" s="80" t="s">
        <v>43</v>
      </c>
      <c r="C97" s="113" t="s">
        <v>97</v>
      </c>
      <c r="D97" s="80" t="s">
        <v>44</v>
      </c>
      <c r="E97" s="90" t="s">
        <v>45</v>
      </c>
      <c r="F97" s="90" t="s">
        <v>46</v>
      </c>
      <c r="G97" s="80" t="s">
        <v>47</v>
      </c>
      <c r="H97" s="3"/>
    </row>
    <row r="98" spans="1:8" ht="15.75">
      <c r="A98" s="116">
        <v>405136</v>
      </c>
      <c r="B98" s="117" t="s">
        <v>230</v>
      </c>
      <c r="C98" s="38"/>
      <c r="D98" s="119">
        <v>120000000</v>
      </c>
      <c r="E98" s="143" t="s">
        <v>302</v>
      </c>
      <c r="F98" s="131" t="s">
        <v>330</v>
      </c>
      <c r="G98" s="159"/>
      <c r="H98" s="3"/>
    </row>
    <row r="99" spans="1:8" ht="30">
      <c r="A99" s="116">
        <v>412007</v>
      </c>
      <c r="B99" s="117" t="s">
        <v>231</v>
      </c>
      <c r="C99" s="38"/>
      <c r="D99" s="128" t="s">
        <v>232</v>
      </c>
      <c r="E99" s="144"/>
      <c r="F99" s="40"/>
      <c r="G99" s="160"/>
      <c r="H99" s="3"/>
    </row>
    <row r="100" spans="1:8" ht="45">
      <c r="A100" s="116">
        <v>414660</v>
      </c>
      <c r="B100" s="117" t="s">
        <v>298</v>
      </c>
      <c r="C100" s="58"/>
      <c r="D100" s="128" t="s">
        <v>232</v>
      </c>
      <c r="E100" s="144"/>
      <c r="F100" s="59"/>
      <c r="G100" s="160"/>
      <c r="H100" s="3"/>
    </row>
    <row r="101" spans="1:8" ht="30">
      <c r="A101" s="116">
        <v>406698</v>
      </c>
      <c r="B101" s="117" t="s">
        <v>299</v>
      </c>
      <c r="C101" s="58"/>
      <c r="D101" s="128" t="s">
        <v>232</v>
      </c>
      <c r="E101" s="144"/>
      <c r="F101" s="59"/>
      <c r="G101" s="160"/>
      <c r="H101" s="3"/>
    </row>
    <row r="102" spans="1:8" ht="30">
      <c r="A102" s="116">
        <v>406699</v>
      </c>
      <c r="B102" s="117" t="s">
        <v>300</v>
      </c>
      <c r="C102" s="58"/>
      <c r="D102" s="129" t="s">
        <v>303</v>
      </c>
      <c r="E102" s="144"/>
      <c r="F102" s="59"/>
      <c r="G102" s="160"/>
      <c r="H102" s="3"/>
    </row>
    <row r="103" spans="1:8" ht="30">
      <c r="A103" s="116">
        <v>406696</v>
      </c>
      <c r="B103" s="118" t="s">
        <v>301</v>
      </c>
      <c r="C103" s="38"/>
      <c r="D103" s="129" t="s">
        <v>303</v>
      </c>
      <c r="E103" s="144"/>
      <c r="F103" s="40"/>
      <c r="G103" s="160"/>
      <c r="H103" s="3"/>
    </row>
    <row r="104" spans="1:8" ht="25.5" customHeight="1">
      <c r="A104" s="283" t="s">
        <v>233</v>
      </c>
      <c r="B104" s="162" t="s">
        <v>241</v>
      </c>
      <c r="C104" s="38"/>
      <c r="D104" s="123">
        <f>8000000*12</f>
        <v>96000000</v>
      </c>
      <c r="E104" s="130" t="s">
        <v>249</v>
      </c>
      <c r="F104" s="131" t="s">
        <v>252</v>
      </c>
      <c r="G104" s="161"/>
      <c r="H104" s="3"/>
    </row>
    <row r="105" spans="1:8" ht="15.75">
      <c r="A105" s="284"/>
      <c r="B105" s="163"/>
      <c r="C105" s="38"/>
      <c r="D105" s="123">
        <f>78000000*2</f>
        <v>156000000</v>
      </c>
      <c r="E105" s="130" t="s">
        <v>250</v>
      </c>
      <c r="F105" s="131" t="s">
        <v>252</v>
      </c>
      <c r="G105" s="131" t="s">
        <v>332</v>
      </c>
      <c r="H105" s="3"/>
    </row>
    <row r="106" spans="1:8" ht="15.75">
      <c r="A106" s="285"/>
      <c r="B106" s="164"/>
      <c r="C106" s="38"/>
      <c r="D106" s="123">
        <f>7000000*12</f>
        <v>84000000</v>
      </c>
      <c r="E106" s="130" t="s">
        <v>251</v>
      </c>
      <c r="F106" s="131" t="s">
        <v>252</v>
      </c>
      <c r="G106" s="131" t="s">
        <v>332</v>
      </c>
      <c r="H106" s="3"/>
    </row>
    <row r="107" spans="1:8" ht="30">
      <c r="A107" s="120" t="s">
        <v>234</v>
      </c>
      <c r="B107" s="122" t="s">
        <v>242</v>
      </c>
      <c r="C107" s="38"/>
      <c r="D107" s="124">
        <v>227200000</v>
      </c>
      <c r="E107" s="145" t="s">
        <v>310</v>
      </c>
      <c r="F107" s="131" t="s">
        <v>252</v>
      </c>
      <c r="G107" s="159"/>
      <c r="H107" s="3"/>
    </row>
    <row r="108" spans="1:8" ht="26.25">
      <c r="A108" s="156" t="s">
        <v>235</v>
      </c>
      <c r="B108" s="156" t="s">
        <v>243</v>
      </c>
      <c r="C108" s="38"/>
      <c r="D108" s="125">
        <v>16716000000</v>
      </c>
      <c r="E108" s="146" t="s">
        <v>311</v>
      </c>
      <c r="F108" s="131" t="s">
        <v>252</v>
      </c>
      <c r="G108" s="160"/>
      <c r="H108" s="3"/>
    </row>
    <row r="109" spans="1:8" ht="15.75">
      <c r="A109" s="158"/>
      <c r="B109" s="158"/>
      <c r="C109" s="38"/>
      <c r="D109" s="125">
        <v>11144000000</v>
      </c>
      <c r="E109" s="146" t="s">
        <v>312</v>
      </c>
      <c r="F109" s="131" t="s">
        <v>252</v>
      </c>
      <c r="G109" s="160"/>
      <c r="H109" s="3"/>
    </row>
    <row r="110" spans="1:8" ht="25.5" customHeight="1">
      <c r="A110" s="283" t="s">
        <v>236</v>
      </c>
      <c r="B110" s="165" t="s">
        <v>244</v>
      </c>
      <c r="C110" s="38"/>
      <c r="D110" s="125">
        <f>79200000+668800000+1041600000</f>
        <v>1789600000</v>
      </c>
      <c r="E110" s="146" t="s">
        <v>313</v>
      </c>
      <c r="F110" s="156" t="s">
        <v>331</v>
      </c>
      <c r="G110" s="160"/>
      <c r="H110" s="3"/>
    </row>
    <row r="111" spans="1:8" ht="15.75">
      <c r="A111" s="284"/>
      <c r="B111" s="166"/>
      <c r="C111" s="38"/>
      <c r="D111" s="125">
        <f>696000000+112000000+620000000</f>
        <v>1428000000</v>
      </c>
      <c r="E111" s="146" t="s">
        <v>314</v>
      </c>
      <c r="F111" s="157"/>
      <c r="G111" s="160"/>
      <c r="H111" s="3"/>
    </row>
    <row r="112" spans="1:8" ht="15.75">
      <c r="A112" s="284"/>
      <c r="B112" s="166"/>
      <c r="C112" s="38"/>
      <c r="D112" s="125">
        <v>280000000</v>
      </c>
      <c r="E112" s="146" t="s">
        <v>315</v>
      </c>
      <c r="F112" s="157"/>
      <c r="G112" s="160"/>
      <c r="H112" s="3"/>
    </row>
    <row r="113" spans="1:8" ht="15.75">
      <c r="A113" s="284"/>
      <c r="B113" s="166"/>
      <c r="C113" s="38"/>
      <c r="D113" s="125">
        <v>168000000</v>
      </c>
      <c r="E113" s="146" t="s">
        <v>316</v>
      </c>
      <c r="F113" s="157"/>
      <c r="G113" s="160"/>
      <c r="H113" s="3"/>
    </row>
    <row r="114" spans="1:8" ht="15.75">
      <c r="A114" s="284"/>
      <c r="B114" s="166"/>
      <c r="C114" s="38"/>
      <c r="D114" s="125">
        <f>372000000+600000000+96000000</f>
        <v>1068000000</v>
      </c>
      <c r="E114" s="146" t="s">
        <v>317</v>
      </c>
      <c r="F114" s="157"/>
      <c r="G114" s="160"/>
      <c r="H114" s="3"/>
    </row>
    <row r="115" spans="1:8" ht="15.75">
      <c r="A115" s="284"/>
      <c r="B115" s="166"/>
      <c r="C115" s="38"/>
      <c r="D115" s="125">
        <v>360000000</v>
      </c>
      <c r="E115" s="146" t="s">
        <v>318</v>
      </c>
      <c r="F115" s="157"/>
      <c r="G115" s="160"/>
      <c r="H115" s="3"/>
    </row>
    <row r="116" spans="1:8" ht="25.5">
      <c r="A116" s="284"/>
      <c r="B116" s="166"/>
      <c r="C116" s="38"/>
      <c r="D116" s="125">
        <v>160000000</v>
      </c>
      <c r="E116" s="146" t="s">
        <v>319</v>
      </c>
      <c r="F116" s="157"/>
      <c r="G116" s="160"/>
      <c r="H116" s="3"/>
    </row>
    <row r="117" spans="1:8" ht="25.5">
      <c r="A117" s="285"/>
      <c r="B117" s="167"/>
      <c r="C117" s="38"/>
      <c r="D117" s="126">
        <f>52800000+248000000+240000000+2320000000+694400000+64000000</f>
        <v>3619200000</v>
      </c>
      <c r="E117" s="146" t="s">
        <v>320</v>
      </c>
      <c r="F117" s="158"/>
      <c r="G117" s="160"/>
      <c r="H117" s="3"/>
    </row>
    <row r="118" spans="1:8" ht="15.75" customHeight="1">
      <c r="A118" s="156" t="s">
        <v>237</v>
      </c>
      <c r="B118" s="165" t="s">
        <v>245</v>
      </c>
      <c r="C118" s="38"/>
      <c r="D118" s="126">
        <v>960000000</v>
      </c>
      <c r="E118" s="146" t="s">
        <v>321</v>
      </c>
      <c r="F118" s="131" t="s">
        <v>252</v>
      </c>
      <c r="G118" s="160"/>
      <c r="H118" s="3"/>
    </row>
    <row r="119" spans="1:8" ht="15.75">
      <c r="A119" s="157"/>
      <c r="B119" s="166"/>
      <c r="C119" s="38"/>
      <c r="D119" s="126">
        <v>240000000</v>
      </c>
      <c r="E119" s="146" t="s">
        <v>322</v>
      </c>
      <c r="F119" s="131" t="s">
        <v>252</v>
      </c>
      <c r="G119" s="160"/>
      <c r="H119" s="3"/>
    </row>
    <row r="120" spans="1:8" ht="15.75">
      <c r="A120" s="157"/>
      <c r="B120" s="166"/>
      <c r="C120" s="38"/>
      <c r="D120" s="126">
        <v>240000000</v>
      </c>
      <c r="E120" s="146" t="s">
        <v>323</v>
      </c>
      <c r="F120" s="131" t="s">
        <v>252</v>
      </c>
      <c r="G120" s="160"/>
      <c r="H120" s="3"/>
    </row>
    <row r="121" spans="1:8" ht="15.75">
      <c r="A121" s="157"/>
      <c r="B121" s="166"/>
      <c r="C121" s="38"/>
      <c r="D121" s="126">
        <v>240000000</v>
      </c>
      <c r="E121" s="146" t="s">
        <v>324</v>
      </c>
      <c r="F121" s="131" t="s">
        <v>252</v>
      </c>
      <c r="G121" s="160"/>
      <c r="H121" s="3"/>
    </row>
    <row r="122" spans="1:8" ht="26.25">
      <c r="A122" s="158"/>
      <c r="B122" s="167"/>
      <c r="C122" s="38"/>
      <c r="D122" s="126">
        <v>240000000</v>
      </c>
      <c r="E122" s="146" t="s">
        <v>325</v>
      </c>
      <c r="F122" s="131" t="s">
        <v>252</v>
      </c>
      <c r="G122" s="160"/>
      <c r="H122" s="3"/>
    </row>
    <row r="123" spans="1:8" ht="15.75" customHeight="1">
      <c r="A123" s="156" t="s">
        <v>238</v>
      </c>
      <c r="B123" s="165" t="s">
        <v>246</v>
      </c>
      <c r="C123" s="38"/>
      <c r="D123" s="127">
        <v>507840000</v>
      </c>
      <c r="E123" s="130" t="s">
        <v>326</v>
      </c>
      <c r="F123" s="131" t="s">
        <v>252</v>
      </c>
      <c r="G123" s="160"/>
      <c r="H123" s="3"/>
    </row>
    <row r="124" spans="1:8" ht="15.75">
      <c r="A124" s="157"/>
      <c r="B124" s="166"/>
      <c r="C124" s="38"/>
      <c r="D124" s="127">
        <v>899750000</v>
      </c>
      <c r="E124" s="130" t="s">
        <v>327</v>
      </c>
      <c r="F124" s="131" t="s">
        <v>252</v>
      </c>
      <c r="G124" s="160"/>
      <c r="H124" s="3"/>
    </row>
    <row r="125" spans="1:8" ht="25.5">
      <c r="A125" s="158"/>
      <c r="B125" s="167"/>
      <c r="C125" s="38"/>
      <c r="D125" s="127">
        <v>761760000</v>
      </c>
      <c r="E125" s="130" t="s">
        <v>311</v>
      </c>
      <c r="F125" s="131" t="s">
        <v>252</v>
      </c>
      <c r="G125" s="160"/>
      <c r="H125" s="3"/>
    </row>
    <row r="126" spans="1:8" ht="25.5" customHeight="1">
      <c r="A126" s="156" t="s">
        <v>239</v>
      </c>
      <c r="B126" s="165" t="s">
        <v>247</v>
      </c>
      <c r="C126" s="38"/>
      <c r="D126" s="126">
        <v>768000000</v>
      </c>
      <c r="E126" s="146" t="s">
        <v>319</v>
      </c>
      <c r="F126" s="131" t="s">
        <v>252</v>
      </c>
      <c r="G126" s="160"/>
      <c r="H126" s="3"/>
    </row>
    <row r="127" spans="1:8" ht="15.75">
      <c r="A127" s="157"/>
      <c r="B127" s="166"/>
      <c r="C127" s="38"/>
      <c r="D127" s="126">
        <v>512000000</v>
      </c>
      <c r="E127" s="146" t="s">
        <v>315</v>
      </c>
      <c r="F127" s="131" t="s">
        <v>252</v>
      </c>
      <c r="G127" s="160"/>
      <c r="H127" s="3"/>
    </row>
    <row r="128" spans="1:8" ht="15.75">
      <c r="A128" s="157"/>
      <c r="B128" s="166"/>
      <c r="C128" s="38"/>
      <c r="D128" s="126">
        <v>1361844000</v>
      </c>
      <c r="E128" s="146" t="s">
        <v>313</v>
      </c>
      <c r="F128" s="131" t="s">
        <v>252</v>
      </c>
      <c r="G128" s="160"/>
      <c r="H128" s="3"/>
    </row>
    <row r="129" spans="1:8" ht="15.75">
      <c r="A129" s="158"/>
      <c r="B129" s="167"/>
      <c r="C129" s="38"/>
      <c r="D129" s="126">
        <v>1248416000</v>
      </c>
      <c r="E129" s="146" t="s">
        <v>314</v>
      </c>
      <c r="F129" s="131" t="s">
        <v>252</v>
      </c>
      <c r="G129" s="160"/>
      <c r="H129" s="3"/>
    </row>
    <row r="130" spans="1:8" ht="15.75" customHeight="1">
      <c r="A130" s="156" t="s">
        <v>240</v>
      </c>
      <c r="B130" s="165" t="s">
        <v>248</v>
      </c>
      <c r="C130" s="38"/>
      <c r="D130" s="126">
        <v>300000000</v>
      </c>
      <c r="E130" s="146" t="s">
        <v>321</v>
      </c>
      <c r="F130" s="131" t="s">
        <v>252</v>
      </c>
      <c r="G130" s="160"/>
      <c r="H130" s="3"/>
    </row>
    <row r="131" spans="1:8" ht="15.75">
      <c r="A131" s="157"/>
      <c r="B131" s="166"/>
      <c r="C131" s="38"/>
      <c r="D131" s="126">
        <v>300000000</v>
      </c>
      <c r="E131" s="146" t="s">
        <v>322</v>
      </c>
      <c r="F131" s="131" t="s">
        <v>252</v>
      </c>
      <c r="G131" s="160"/>
      <c r="H131" s="3"/>
    </row>
    <row r="132" spans="1:8" ht="15.75">
      <c r="A132" s="157"/>
      <c r="B132" s="166"/>
      <c r="C132" s="38"/>
      <c r="D132" s="126">
        <v>300000000</v>
      </c>
      <c r="E132" s="146" t="s">
        <v>323</v>
      </c>
      <c r="F132" s="131" t="s">
        <v>252</v>
      </c>
      <c r="G132" s="160"/>
      <c r="H132" s="3"/>
    </row>
    <row r="133" spans="1:8" ht="15.75">
      <c r="A133" s="157"/>
      <c r="B133" s="166"/>
      <c r="C133" s="38"/>
      <c r="D133" s="126">
        <v>300000000</v>
      </c>
      <c r="E133" s="146" t="s">
        <v>324</v>
      </c>
      <c r="F133" s="131" t="s">
        <v>252</v>
      </c>
      <c r="G133" s="160"/>
      <c r="H133" s="3"/>
    </row>
    <row r="134" spans="1:8" ht="26.25">
      <c r="A134" s="158"/>
      <c r="B134" s="167"/>
      <c r="C134" s="38"/>
      <c r="D134" s="126">
        <v>300000000</v>
      </c>
      <c r="E134" s="146" t="s">
        <v>325</v>
      </c>
      <c r="F134" s="131" t="s">
        <v>252</v>
      </c>
      <c r="G134" s="160"/>
      <c r="H134" s="3"/>
    </row>
    <row r="135" spans="1:8" ht="15.75" customHeight="1">
      <c r="A135" s="156" t="s">
        <v>304</v>
      </c>
      <c r="B135" s="156" t="s">
        <v>307</v>
      </c>
      <c r="C135" s="38"/>
      <c r="D135" s="126">
        <f>1152000000+40480000</f>
        <v>1192480000</v>
      </c>
      <c r="E135" s="146" t="s">
        <v>315</v>
      </c>
      <c r="F135" s="131" t="s">
        <v>252</v>
      </c>
      <c r="G135" s="160"/>
      <c r="H135" s="3"/>
    </row>
    <row r="136" spans="1:8" ht="15.75">
      <c r="A136" s="157"/>
      <c r="B136" s="157"/>
      <c r="C136" s="38"/>
      <c r="D136" s="126">
        <v>60720000</v>
      </c>
      <c r="E136" s="146" t="s">
        <v>328</v>
      </c>
      <c r="F136" s="131" t="s">
        <v>252</v>
      </c>
      <c r="G136" s="160"/>
      <c r="H136" s="3"/>
    </row>
    <row r="137" spans="1:8" ht="26.25">
      <c r="A137" s="158"/>
      <c r="B137" s="158"/>
      <c r="C137" s="38"/>
      <c r="D137" s="126">
        <f>768000000+101200000</f>
        <v>869200000</v>
      </c>
      <c r="E137" s="146" t="s">
        <v>319</v>
      </c>
      <c r="F137" s="131" t="s">
        <v>252</v>
      </c>
      <c r="G137" s="160"/>
      <c r="H137" s="3"/>
    </row>
    <row r="138" spans="1:8" ht="25.5">
      <c r="A138" s="46" t="s">
        <v>305</v>
      </c>
      <c r="B138" s="121" t="s">
        <v>308</v>
      </c>
      <c r="C138" s="38"/>
      <c r="D138" s="127">
        <f>96000000+70000000+135000000</f>
        <v>301000000</v>
      </c>
      <c r="E138" s="130" t="s">
        <v>329</v>
      </c>
      <c r="F138" s="46" t="s">
        <v>252</v>
      </c>
      <c r="G138" s="160"/>
      <c r="H138" s="3"/>
    </row>
    <row r="139" spans="1:8" ht="15.75" customHeight="1">
      <c r="A139" s="156" t="s">
        <v>306</v>
      </c>
      <c r="B139" s="165" t="s">
        <v>309</v>
      </c>
      <c r="C139" s="38"/>
      <c r="D139" s="126">
        <v>1668420000</v>
      </c>
      <c r="E139" s="146" t="s">
        <v>327</v>
      </c>
      <c r="F139" s="131" t="s">
        <v>252</v>
      </c>
      <c r="G139" s="160"/>
      <c r="H139" s="3"/>
    </row>
    <row r="140" spans="1:8" ht="15.75">
      <c r="A140" s="158"/>
      <c r="B140" s="167"/>
      <c r="C140" s="38"/>
      <c r="D140" s="124">
        <v>1246500000</v>
      </c>
      <c r="E140" s="145" t="s">
        <v>313</v>
      </c>
      <c r="F140" s="131" t="s">
        <v>252</v>
      </c>
      <c r="G140" s="160"/>
      <c r="H140" s="3"/>
    </row>
    <row r="141" spans="1:8" ht="15.75">
      <c r="A141" s="62"/>
      <c r="B141" s="39"/>
      <c r="C141" s="38"/>
      <c r="D141" s="40"/>
      <c r="E141" s="147"/>
      <c r="F141" s="40"/>
      <c r="G141" s="161"/>
      <c r="H141" s="3"/>
    </row>
    <row r="142" spans="1:8" ht="24" customHeight="1">
      <c r="A142" s="186" t="s">
        <v>105</v>
      </c>
      <c r="B142" s="168"/>
      <c r="C142" s="168"/>
      <c r="D142" s="168"/>
      <c r="E142" s="168"/>
      <c r="F142" s="168"/>
      <c r="G142" s="168"/>
      <c r="H142" s="3"/>
    </row>
    <row r="143" spans="1:8" s="21" customFormat="1" ht="15.75">
      <c r="A143" s="9"/>
      <c r="B143" s="9"/>
      <c r="C143" s="9"/>
      <c r="D143" s="9"/>
      <c r="E143" s="138"/>
      <c r="F143" s="9"/>
      <c r="G143" s="9"/>
      <c r="H143" s="12"/>
    </row>
    <row r="144" spans="1:8" ht="17.25">
      <c r="A144" s="319" t="s">
        <v>103</v>
      </c>
      <c r="B144" s="320"/>
      <c r="C144" s="320"/>
      <c r="D144" s="320"/>
      <c r="E144" s="320"/>
      <c r="F144" s="320"/>
      <c r="G144" s="321"/>
      <c r="H144" s="3"/>
    </row>
    <row r="145" spans="1:8" ht="15.75">
      <c r="A145" s="80" t="s">
        <v>48</v>
      </c>
      <c r="B145" s="80" t="s">
        <v>49</v>
      </c>
      <c r="C145" s="80" t="s">
        <v>27</v>
      </c>
      <c r="D145" s="80" t="s">
        <v>50</v>
      </c>
      <c r="E145" s="90" t="s">
        <v>51</v>
      </c>
      <c r="F145" s="80" t="s">
        <v>52</v>
      </c>
      <c r="G145" s="90" t="s">
        <v>53</v>
      </c>
      <c r="H145" s="3"/>
    </row>
    <row r="146" spans="1:8" ht="15.75">
      <c r="A146" s="43">
        <v>100</v>
      </c>
      <c r="B146" s="92">
        <v>111</v>
      </c>
      <c r="C146" s="101" t="s">
        <v>143</v>
      </c>
      <c r="D146" s="104">
        <v>3499543076</v>
      </c>
      <c r="E146" s="148">
        <v>1223247692</v>
      </c>
      <c r="F146" s="105">
        <f>D146-E146</f>
        <v>2276295384</v>
      </c>
      <c r="G146" s="179" t="s">
        <v>199</v>
      </c>
      <c r="H146" s="3"/>
    </row>
    <row r="147" spans="1:8" ht="25.5">
      <c r="A147" s="43">
        <v>100</v>
      </c>
      <c r="B147" s="92">
        <v>113</v>
      </c>
      <c r="C147" s="101" t="s">
        <v>144</v>
      </c>
      <c r="D147" s="104">
        <v>258344400</v>
      </c>
      <c r="E147" s="149">
        <v>56537500</v>
      </c>
      <c r="F147" s="105">
        <f t="shared" ref="F147:F208" si="0">D147-E147</f>
        <v>201806900</v>
      </c>
      <c r="G147" s="180"/>
      <c r="H147" s="3"/>
    </row>
    <row r="148" spans="1:8" ht="15.75">
      <c r="A148" s="43">
        <v>100</v>
      </c>
      <c r="B148" s="92">
        <v>114</v>
      </c>
      <c r="C148" s="101" t="s">
        <v>145</v>
      </c>
      <c r="D148" s="104">
        <v>405732964</v>
      </c>
      <c r="E148" s="150">
        <v>0</v>
      </c>
      <c r="F148" s="106">
        <v>405732964</v>
      </c>
      <c r="G148" s="180"/>
      <c r="H148" s="3"/>
    </row>
    <row r="149" spans="1:8" ht="25.5">
      <c r="A149" s="43">
        <v>100</v>
      </c>
      <c r="B149" s="92">
        <v>123</v>
      </c>
      <c r="C149" s="101" t="s">
        <v>146</v>
      </c>
      <c r="D149" s="104">
        <v>15895104</v>
      </c>
      <c r="E149" s="149">
        <v>4245452</v>
      </c>
      <c r="F149" s="105">
        <f t="shared" si="0"/>
        <v>11649652</v>
      </c>
      <c r="G149" s="180"/>
      <c r="H149" s="3"/>
    </row>
    <row r="150" spans="1:8" ht="15.75">
      <c r="A150" s="43">
        <v>100</v>
      </c>
      <c r="B150" s="92">
        <v>131</v>
      </c>
      <c r="C150" s="101" t="s">
        <v>147</v>
      </c>
      <c r="D150" s="104">
        <v>5040010</v>
      </c>
      <c r="E150" s="107">
        <v>1680000</v>
      </c>
      <c r="F150" s="105">
        <f t="shared" si="0"/>
        <v>3360010</v>
      </c>
      <c r="G150" s="180"/>
      <c r="H150" s="3"/>
    </row>
    <row r="151" spans="1:8" ht="25.5">
      <c r="A151" s="43">
        <v>100</v>
      </c>
      <c r="B151" s="92">
        <v>133</v>
      </c>
      <c r="C151" s="101" t="s">
        <v>148</v>
      </c>
      <c r="D151" s="104">
        <f>761180150+174047983+70550000</f>
        <v>1005778133</v>
      </c>
      <c r="E151" s="107">
        <v>286062962</v>
      </c>
      <c r="F151" s="105">
        <f t="shared" si="0"/>
        <v>719715171</v>
      </c>
      <c r="G151" s="180"/>
      <c r="H151" s="3"/>
    </row>
    <row r="152" spans="1:8" ht="25.5">
      <c r="A152" s="43">
        <v>100</v>
      </c>
      <c r="B152" s="92">
        <v>137</v>
      </c>
      <c r="C152" s="101" t="s">
        <v>149</v>
      </c>
      <c r="D152" s="104">
        <f>39150001+5849999</f>
        <v>45000000</v>
      </c>
      <c r="E152" s="107">
        <v>13500000</v>
      </c>
      <c r="F152" s="108">
        <f t="shared" si="0"/>
        <v>31500000</v>
      </c>
      <c r="G152" s="180"/>
      <c r="H152" s="3"/>
    </row>
    <row r="153" spans="1:8" ht="15.75">
      <c r="A153" s="43">
        <v>100</v>
      </c>
      <c r="B153" s="93">
        <v>144</v>
      </c>
      <c r="C153" s="101" t="s">
        <v>150</v>
      </c>
      <c r="D153" s="104">
        <f>3705256368-150000000-70550000-5849999</f>
        <v>3478856369</v>
      </c>
      <c r="E153" s="107">
        <v>990483568</v>
      </c>
      <c r="F153" s="108">
        <f t="shared" si="0"/>
        <v>2488372801</v>
      </c>
      <c r="G153" s="180"/>
      <c r="H153" s="3"/>
    </row>
    <row r="154" spans="1:8" ht="15.75">
      <c r="A154" s="43">
        <v>100</v>
      </c>
      <c r="B154" s="92">
        <v>145</v>
      </c>
      <c r="C154" s="101" t="s">
        <v>151</v>
      </c>
      <c r="D154" s="104">
        <f>936755117-24047983</f>
        <v>912707134</v>
      </c>
      <c r="E154" s="107">
        <v>214934832</v>
      </c>
      <c r="F154" s="108">
        <f t="shared" si="0"/>
        <v>697772302</v>
      </c>
      <c r="G154" s="180"/>
      <c r="H154" s="3"/>
    </row>
    <row r="155" spans="1:8" ht="25.5">
      <c r="A155" s="43">
        <v>100</v>
      </c>
      <c r="B155" s="92">
        <v>199</v>
      </c>
      <c r="C155" s="101" t="s">
        <v>152</v>
      </c>
      <c r="D155" s="108">
        <v>10675000</v>
      </c>
      <c r="E155" s="150">
        <v>0</v>
      </c>
      <c r="F155" s="105">
        <f t="shared" si="0"/>
        <v>10675000</v>
      </c>
      <c r="G155" s="180"/>
      <c r="H155" s="3"/>
    </row>
    <row r="156" spans="1:8" ht="15.75">
      <c r="A156" s="43">
        <v>200</v>
      </c>
      <c r="B156" s="94">
        <v>211</v>
      </c>
      <c r="C156" s="98" t="s">
        <v>153</v>
      </c>
      <c r="D156" s="104">
        <v>135536500</v>
      </c>
      <c r="E156" s="107">
        <v>95828500</v>
      </c>
      <c r="F156" s="105">
        <f t="shared" si="0"/>
        <v>39708000</v>
      </c>
      <c r="G156" s="180"/>
      <c r="H156" s="3"/>
    </row>
    <row r="157" spans="1:8" ht="15.75">
      <c r="A157" s="43">
        <v>200</v>
      </c>
      <c r="B157" s="94">
        <v>212</v>
      </c>
      <c r="C157" s="98" t="s">
        <v>154</v>
      </c>
      <c r="D157" s="104">
        <v>64913450</v>
      </c>
      <c r="E157" s="107">
        <v>12807153</v>
      </c>
      <c r="F157" s="105">
        <f t="shared" si="0"/>
        <v>52106297</v>
      </c>
      <c r="G157" s="180"/>
      <c r="H157" s="3"/>
    </row>
    <row r="158" spans="1:8" ht="38.25">
      <c r="A158" s="43">
        <v>200</v>
      </c>
      <c r="B158" s="94">
        <v>214</v>
      </c>
      <c r="C158" s="98" t="s">
        <v>155</v>
      </c>
      <c r="D158" s="104">
        <v>11413139</v>
      </c>
      <c r="E158" s="107">
        <v>2530200</v>
      </c>
      <c r="F158" s="105">
        <f t="shared" si="0"/>
        <v>8882939</v>
      </c>
      <c r="G158" s="180"/>
      <c r="H158" s="3"/>
    </row>
    <row r="159" spans="1:8" ht="15.75">
      <c r="A159" s="43">
        <v>200</v>
      </c>
      <c r="B159" s="95">
        <v>231</v>
      </c>
      <c r="C159" s="98" t="s">
        <v>156</v>
      </c>
      <c r="D159" s="109">
        <v>173004206</v>
      </c>
      <c r="E159" s="150">
        <v>0</v>
      </c>
      <c r="F159" s="110">
        <f t="shared" si="0"/>
        <v>173004206</v>
      </c>
      <c r="G159" s="180"/>
      <c r="H159" s="3"/>
    </row>
    <row r="160" spans="1:8" ht="15.75">
      <c r="A160" s="43">
        <v>200</v>
      </c>
      <c r="B160" s="95">
        <v>232</v>
      </c>
      <c r="C160" s="98" t="s">
        <v>157</v>
      </c>
      <c r="D160" s="104">
        <f>731004105+90500000</f>
        <v>821504105</v>
      </c>
      <c r="E160" s="150">
        <v>820740915</v>
      </c>
      <c r="F160" s="105">
        <f>D160-E160</f>
        <v>763190</v>
      </c>
      <c r="G160" s="180"/>
      <c r="H160" s="3"/>
    </row>
    <row r="161" spans="1:8" ht="51">
      <c r="A161" s="43">
        <v>200</v>
      </c>
      <c r="B161" s="96">
        <v>242</v>
      </c>
      <c r="C161" s="99" t="s">
        <v>158</v>
      </c>
      <c r="D161" s="104">
        <f>116850000-21255000</f>
        <v>95595000</v>
      </c>
      <c r="E161" s="150">
        <v>0</v>
      </c>
      <c r="F161" s="111">
        <f t="shared" si="0"/>
        <v>95595000</v>
      </c>
      <c r="G161" s="180"/>
      <c r="H161" s="3"/>
    </row>
    <row r="162" spans="1:8" ht="76.5">
      <c r="A162" s="43">
        <v>200</v>
      </c>
      <c r="B162" s="96">
        <v>243</v>
      </c>
      <c r="C162" s="99" t="s">
        <v>159</v>
      </c>
      <c r="D162" s="104">
        <f>510456500+9607556</f>
        <v>520064056</v>
      </c>
      <c r="E162" s="150">
        <v>9550000</v>
      </c>
      <c r="F162" s="111">
        <f t="shared" si="0"/>
        <v>510514056</v>
      </c>
      <c r="G162" s="180"/>
      <c r="H162" s="3"/>
    </row>
    <row r="163" spans="1:8" ht="51">
      <c r="A163" s="43">
        <v>200</v>
      </c>
      <c r="B163" s="96">
        <v>244</v>
      </c>
      <c r="C163" s="99" t="s">
        <v>160</v>
      </c>
      <c r="D163" s="104">
        <v>1402910623</v>
      </c>
      <c r="E163" s="150">
        <v>58718926</v>
      </c>
      <c r="F163" s="105">
        <f t="shared" si="0"/>
        <v>1344191697</v>
      </c>
      <c r="G163" s="180"/>
      <c r="H163" s="3"/>
    </row>
    <row r="164" spans="1:8" ht="38.25">
      <c r="A164" s="43">
        <v>200</v>
      </c>
      <c r="B164" s="96">
        <v>245</v>
      </c>
      <c r="C164" s="99" t="s">
        <v>161</v>
      </c>
      <c r="D164" s="104">
        <f>30400000+148200000</f>
        <v>178600000</v>
      </c>
      <c r="E164" s="150">
        <v>25650000</v>
      </c>
      <c r="F164" s="111">
        <f t="shared" si="0"/>
        <v>152950000</v>
      </c>
      <c r="G164" s="180"/>
      <c r="H164" s="3"/>
    </row>
    <row r="165" spans="1:8" ht="25.5">
      <c r="A165" s="43">
        <v>200</v>
      </c>
      <c r="B165" s="96">
        <v>251</v>
      </c>
      <c r="C165" s="98" t="s">
        <v>162</v>
      </c>
      <c r="D165" s="104">
        <v>214522800</v>
      </c>
      <c r="E165" s="150">
        <v>77550000</v>
      </c>
      <c r="F165" s="105">
        <f t="shared" si="0"/>
        <v>136972800</v>
      </c>
      <c r="G165" s="180"/>
      <c r="H165" s="3"/>
    </row>
    <row r="166" spans="1:8" ht="38.25">
      <c r="A166" s="43">
        <v>200</v>
      </c>
      <c r="B166" s="96">
        <v>262</v>
      </c>
      <c r="C166" s="102" t="s">
        <v>163</v>
      </c>
      <c r="D166" s="104">
        <f>118788790-75000000</f>
        <v>43788790</v>
      </c>
      <c r="E166" s="150">
        <v>1392134</v>
      </c>
      <c r="F166" s="111">
        <f t="shared" si="0"/>
        <v>42396656</v>
      </c>
      <c r="G166" s="180"/>
      <c r="H166" s="3"/>
    </row>
    <row r="167" spans="1:8" ht="15.75">
      <c r="A167" s="43">
        <v>200</v>
      </c>
      <c r="B167" s="96">
        <v>263</v>
      </c>
      <c r="C167" s="102" t="s">
        <v>164</v>
      </c>
      <c r="D167" s="104">
        <v>9835000</v>
      </c>
      <c r="E167" s="150">
        <v>55000</v>
      </c>
      <c r="F167" s="105">
        <f t="shared" si="0"/>
        <v>9780000</v>
      </c>
      <c r="G167" s="180"/>
      <c r="H167" s="3"/>
    </row>
    <row r="168" spans="1:8" ht="25.5">
      <c r="A168" s="43">
        <v>200</v>
      </c>
      <c r="B168" s="96">
        <v>264</v>
      </c>
      <c r="C168" s="102" t="s">
        <v>165</v>
      </c>
      <c r="D168" s="108">
        <v>36983960</v>
      </c>
      <c r="E168" s="150">
        <v>0</v>
      </c>
      <c r="F168" s="105">
        <f>D168-E168</f>
        <v>36983960</v>
      </c>
      <c r="G168" s="180"/>
      <c r="H168" s="3"/>
    </row>
    <row r="169" spans="1:8" ht="25.5">
      <c r="A169" s="43">
        <v>200</v>
      </c>
      <c r="B169" s="96">
        <v>265</v>
      </c>
      <c r="C169" s="102" t="s">
        <v>166</v>
      </c>
      <c r="D169" s="104">
        <f>36316080-30000000</f>
        <v>6316080</v>
      </c>
      <c r="E169" s="150">
        <v>0</v>
      </c>
      <c r="F169" s="105">
        <f t="shared" si="0"/>
        <v>6316080</v>
      </c>
      <c r="G169" s="180"/>
      <c r="H169" s="3"/>
    </row>
    <row r="170" spans="1:8" ht="25.5">
      <c r="A170" s="43">
        <v>200</v>
      </c>
      <c r="B170" s="96">
        <v>268</v>
      </c>
      <c r="C170" s="102" t="s">
        <v>167</v>
      </c>
      <c r="D170" s="104">
        <v>189282000</v>
      </c>
      <c r="E170" s="150">
        <v>39835000</v>
      </c>
      <c r="F170" s="105">
        <f t="shared" si="0"/>
        <v>149447000</v>
      </c>
      <c r="G170" s="180"/>
      <c r="H170" s="3"/>
    </row>
    <row r="171" spans="1:8" ht="38.25">
      <c r="A171" s="43">
        <v>200</v>
      </c>
      <c r="B171" s="96">
        <v>269</v>
      </c>
      <c r="C171" s="102" t="s">
        <v>287</v>
      </c>
      <c r="D171" s="104">
        <v>50000000</v>
      </c>
      <c r="E171" s="150">
        <v>0</v>
      </c>
      <c r="F171" s="105">
        <f t="shared" si="0"/>
        <v>50000000</v>
      </c>
      <c r="G171" s="180"/>
      <c r="H171" s="3"/>
    </row>
    <row r="172" spans="1:8" ht="25.5">
      <c r="A172" s="43">
        <v>200</v>
      </c>
      <c r="B172" s="94">
        <v>271</v>
      </c>
      <c r="C172" s="103" t="s">
        <v>168</v>
      </c>
      <c r="D172" s="104">
        <f>856500000-288450000</f>
        <v>568050000</v>
      </c>
      <c r="E172" s="150">
        <v>164250000</v>
      </c>
      <c r="F172" s="111">
        <f t="shared" si="0"/>
        <v>403800000</v>
      </c>
      <c r="G172" s="180"/>
      <c r="H172" s="3"/>
    </row>
    <row r="173" spans="1:8" ht="25.5">
      <c r="A173" s="43">
        <v>200</v>
      </c>
      <c r="B173" s="96">
        <v>281</v>
      </c>
      <c r="C173" s="102" t="s">
        <v>169</v>
      </c>
      <c r="D173" s="104">
        <f>105000000-95000000</f>
        <v>10000000</v>
      </c>
      <c r="E173" s="150">
        <v>0</v>
      </c>
      <c r="F173" s="111">
        <f t="shared" si="0"/>
        <v>10000000</v>
      </c>
      <c r="G173" s="180"/>
      <c r="H173" s="3"/>
    </row>
    <row r="174" spans="1:8" ht="25.5">
      <c r="A174" s="43">
        <v>200</v>
      </c>
      <c r="B174" s="96">
        <v>284</v>
      </c>
      <c r="C174" s="102" t="s">
        <v>170</v>
      </c>
      <c r="D174" s="104">
        <v>49555200</v>
      </c>
      <c r="E174" s="150">
        <v>0</v>
      </c>
      <c r="F174" s="105">
        <f t="shared" si="0"/>
        <v>49555200</v>
      </c>
      <c r="G174" s="180"/>
      <c r="H174" s="3"/>
    </row>
    <row r="175" spans="1:8" ht="38.25">
      <c r="A175" s="73">
        <v>200</v>
      </c>
      <c r="B175" s="96">
        <v>291</v>
      </c>
      <c r="C175" s="102" t="s">
        <v>171</v>
      </c>
      <c r="D175" s="104">
        <v>98900000</v>
      </c>
      <c r="E175" s="150">
        <v>6600000</v>
      </c>
      <c r="F175" s="105">
        <f t="shared" si="0"/>
        <v>92300000</v>
      </c>
      <c r="G175" s="180"/>
      <c r="H175" s="3"/>
    </row>
    <row r="176" spans="1:8" ht="25.5">
      <c r="A176" s="43">
        <v>300</v>
      </c>
      <c r="B176" s="96">
        <v>311</v>
      </c>
      <c r="C176" s="98" t="s">
        <v>172</v>
      </c>
      <c r="D176" s="104">
        <v>79542000</v>
      </c>
      <c r="E176" s="150">
        <v>5373252</v>
      </c>
      <c r="F176" s="105">
        <f t="shared" si="0"/>
        <v>74168748</v>
      </c>
      <c r="G176" s="180"/>
      <c r="H176" s="3"/>
    </row>
    <row r="177" spans="1:8" ht="15.75">
      <c r="A177" s="43">
        <v>300</v>
      </c>
      <c r="B177" s="96">
        <v>322</v>
      </c>
      <c r="C177" s="102" t="s">
        <v>173</v>
      </c>
      <c r="D177" s="104">
        <f>84000000-84000000</f>
        <v>0</v>
      </c>
      <c r="E177" s="150">
        <v>0</v>
      </c>
      <c r="F177" s="111">
        <f t="shared" si="0"/>
        <v>0</v>
      </c>
      <c r="G177" s="180"/>
      <c r="H177" s="3"/>
    </row>
    <row r="178" spans="1:8" ht="25.5">
      <c r="A178" s="43">
        <v>300</v>
      </c>
      <c r="B178" s="96">
        <v>323</v>
      </c>
      <c r="C178" s="102" t="s">
        <v>174</v>
      </c>
      <c r="D178" s="104">
        <v>9800000</v>
      </c>
      <c r="E178" s="150">
        <v>0</v>
      </c>
      <c r="F178" s="105">
        <f t="shared" si="0"/>
        <v>9800000</v>
      </c>
      <c r="G178" s="180"/>
      <c r="H178" s="3"/>
    </row>
    <row r="179" spans="1:8" ht="15.75">
      <c r="A179" s="43">
        <v>300</v>
      </c>
      <c r="B179" s="96">
        <v>324</v>
      </c>
      <c r="C179" s="102" t="s">
        <v>175</v>
      </c>
      <c r="D179" s="104">
        <f>31620000-31620000</f>
        <v>0</v>
      </c>
      <c r="E179" s="150">
        <v>0</v>
      </c>
      <c r="F179" s="111">
        <f t="shared" si="0"/>
        <v>0</v>
      </c>
      <c r="G179" s="180"/>
      <c r="H179" s="3"/>
    </row>
    <row r="180" spans="1:8" ht="25.5">
      <c r="A180" s="43">
        <v>300</v>
      </c>
      <c r="B180" s="96">
        <v>331</v>
      </c>
      <c r="C180" s="102" t="s">
        <v>176</v>
      </c>
      <c r="D180" s="104">
        <v>22316000</v>
      </c>
      <c r="E180" s="150">
        <v>0</v>
      </c>
      <c r="F180" s="105">
        <f t="shared" si="0"/>
        <v>22316000</v>
      </c>
      <c r="G180" s="180"/>
      <c r="H180" s="3"/>
    </row>
    <row r="181" spans="1:8" ht="25.5">
      <c r="A181" s="43">
        <v>300</v>
      </c>
      <c r="B181" s="96">
        <v>333</v>
      </c>
      <c r="C181" s="102" t="s">
        <v>177</v>
      </c>
      <c r="D181" s="104">
        <f>11279250+64000000</f>
        <v>75279250</v>
      </c>
      <c r="E181" s="150">
        <v>0</v>
      </c>
      <c r="F181" s="111">
        <f t="shared" si="0"/>
        <v>75279250</v>
      </c>
      <c r="G181" s="180"/>
      <c r="H181" s="3"/>
    </row>
    <row r="182" spans="1:8" ht="25.5">
      <c r="A182" s="43">
        <v>300</v>
      </c>
      <c r="B182" s="96">
        <v>334</v>
      </c>
      <c r="C182" s="102" t="s">
        <v>178</v>
      </c>
      <c r="D182" s="104">
        <v>13648100</v>
      </c>
      <c r="E182" s="150">
        <v>0</v>
      </c>
      <c r="F182" s="105">
        <f t="shared" si="0"/>
        <v>13648100</v>
      </c>
      <c r="G182" s="180"/>
      <c r="H182" s="3"/>
    </row>
    <row r="183" spans="1:8" ht="25.5">
      <c r="A183" s="43">
        <v>300</v>
      </c>
      <c r="B183" s="96">
        <v>335</v>
      </c>
      <c r="C183" s="102" t="s">
        <v>179</v>
      </c>
      <c r="D183" s="104">
        <v>14622800</v>
      </c>
      <c r="E183" s="150">
        <v>0</v>
      </c>
      <c r="F183" s="105">
        <f t="shared" si="0"/>
        <v>14622800</v>
      </c>
      <c r="G183" s="180"/>
      <c r="H183" s="3"/>
    </row>
    <row r="184" spans="1:8" ht="25.5">
      <c r="A184" s="43">
        <v>300</v>
      </c>
      <c r="B184" s="96">
        <v>341</v>
      </c>
      <c r="C184" s="102" t="s">
        <v>180</v>
      </c>
      <c r="D184" s="104">
        <v>16216750</v>
      </c>
      <c r="E184" s="150">
        <v>8882500</v>
      </c>
      <c r="F184" s="105">
        <f t="shared" si="0"/>
        <v>7334250</v>
      </c>
      <c r="G184" s="180"/>
      <c r="H184" s="3"/>
    </row>
    <row r="185" spans="1:8" ht="25.5">
      <c r="A185" s="43">
        <v>300</v>
      </c>
      <c r="B185" s="96">
        <v>342</v>
      </c>
      <c r="C185" s="102" t="s">
        <v>181</v>
      </c>
      <c r="D185" s="104">
        <f>562384450+30000000</f>
        <v>592384450</v>
      </c>
      <c r="E185" s="150">
        <v>2690000</v>
      </c>
      <c r="F185" s="111">
        <f t="shared" si="0"/>
        <v>589694450</v>
      </c>
      <c r="G185" s="180"/>
      <c r="H185" s="3"/>
    </row>
    <row r="186" spans="1:8" ht="25.5">
      <c r="A186" s="43">
        <v>300</v>
      </c>
      <c r="B186" s="96">
        <v>343</v>
      </c>
      <c r="C186" s="102" t="s">
        <v>182</v>
      </c>
      <c r="D186" s="104">
        <f>25682500+3600000</f>
        <v>29282500</v>
      </c>
      <c r="E186" s="150">
        <v>67900</v>
      </c>
      <c r="F186" s="111">
        <f t="shared" si="0"/>
        <v>29214600</v>
      </c>
      <c r="G186" s="180"/>
      <c r="H186" s="3"/>
    </row>
    <row r="187" spans="1:8" ht="25.5">
      <c r="A187" s="43">
        <v>300</v>
      </c>
      <c r="B187" s="96">
        <v>344</v>
      </c>
      <c r="C187" s="102" t="s">
        <v>183</v>
      </c>
      <c r="D187" s="104">
        <v>1500000</v>
      </c>
      <c r="E187" s="150">
        <v>1254500</v>
      </c>
      <c r="F187" s="105">
        <f t="shared" si="0"/>
        <v>245500</v>
      </c>
      <c r="G187" s="180"/>
      <c r="H187" s="3"/>
    </row>
    <row r="188" spans="1:8" ht="38.25">
      <c r="A188" s="43">
        <v>300</v>
      </c>
      <c r="B188" s="96">
        <v>346</v>
      </c>
      <c r="C188" s="102" t="s">
        <v>288</v>
      </c>
      <c r="D188" s="104">
        <v>15000000</v>
      </c>
      <c r="E188" s="150">
        <v>0</v>
      </c>
      <c r="F188" s="105">
        <f t="shared" si="0"/>
        <v>15000000</v>
      </c>
      <c r="G188" s="180"/>
      <c r="H188" s="3"/>
    </row>
    <row r="189" spans="1:8" ht="25.5">
      <c r="A189" s="43">
        <v>300</v>
      </c>
      <c r="B189" s="96">
        <v>351</v>
      </c>
      <c r="C189" s="102" t="s">
        <v>184</v>
      </c>
      <c r="D189" s="104">
        <f>49680000+500000</f>
        <v>50180000</v>
      </c>
      <c r="E189" s="150">
        <v>0</v>
      </c>
      <c r="F189" s="111">
        <f t="shared" si="0"/>
        <v>50180000</v>
      </c>
      <c r="G189" s="180"/>
      <c r="H189" s="3"/>
    </row>
    <row r="190" spans="1:8" ht="25.5">
      <c r="A190" s="43">
        <v>300</v>
      </c>
      <c r="B190" s="96">
        <v>355</v>
      </c>
      <c r="C190" s="102" t="s">
        <v>185</v>
      </c>
      <c r="D190" s="104">
        <v>55170000</v>
      </c>
      <c r="E190" s="150">
        <v>0</v>
      </c>
      <c r="F190" s="105">
        <f t="shared" si="0"/>
        <v>55170000</v>
      </c>
      <c r="G190" s="180"/>
      <c r="H190" s="3"/>
    </row>
    <row r="191" spans="1:8" ht="51">
      <c r="A191" s="43">
        <v>300</v>
      </c>
      <c r="B191" s="96">
        <v>358</v>
      </c>
      <c r="C191" s="100" t="s">
        <v>186</v>
      </c>
      <c r="D191" s="104">
        <f>40890400-500000</f>
        <v>40390400</v>
      </c>
      <c r="E191" s="150">
        <v>145215</v>
      </c>
      <c r="F191" s="105">
        <f t="shared" si="0"/>
        <v>40245185</v>
      </c>
      <c r="G191" s="180"/>
      <c r="H191" s="3"/>
    </row>
    <row r="192" spans="1:8" ht="15.75">
      <c r="A192" s="43">
        <v>300</v>
      </c>
      <c r="B192" s="96">
        <v>361</v>
      </c>
      <c r="C192" s="98" t="s">
        <v>187</v>
      </c>
      <c r="D192" s="104">
        <v>234743680</v>
      </c>
      <c r="E192" s="150">
        <v>0</v>
      </c>
      <c r="F192" s="105">
        <f t="shared" si="0"/>
        <v>234743680</v>
      </c>
      <c r="G192" s="180"/>
      <c r="H192" s="3"/>
    </row>
    <row r="193" spans="1:8" ht="25.5">
      <c r="A193" s="43">
        <v>300</v>
      </c>
      <c r="B193" s="96">
        <v>392</v>
      </c>
      <c r="C193" s="100" t="s">
        <v>188</v>
      </c>
      <c r="D193" s="104">
        <f>265365527+85000000</f>
        <v>350365527</v>
      </c>
      <c r="E193" s="150">
        <v>264318000</v>
      </c>
      <c r="F193" s="111">
        <f t="shared" si="0"/>
        <v>86047527</v>
      </c>
      <c r="G193" s="180"/>
      <c r="H193" s="3"/>
    </row>
    <row r="194" spans="1:8" ht="25.5">
      <c r="A194" s="43">
        <v>300</v>
      </c>
      <c r="B194" s="96">
        <v>394</v>
      </c>
      <c r="C194" s="100" t="s">
        <v>189</v>
      </c>
      <c r="D194" s="104">
        <f>3278516-3278516</f>
        <v>0</v>
      </c>
      <c r="E194" s="150">
        <v>0</v>
      </c>
      <c r="F194" s="105">
        <f t="shared" si="0"/>
        <v>0</v>
      </c>
      <c r="G194" s="180"/>
      <c r="H194" s="3"/>
    </row>
    <row r="195" spans="1:8" ht="25.5">
      <c r="A195" s="43">
        <v>300</v>
      </c>
      <c r="B195" s="96">
        <v>398</v>
      </c>
      <c r="C195" s="100" t="s">
        <v>190</v>
      </c>
      <c r="D195" s="104">
        <f>4288000-4288000</f>
        <v>0</v>
      </c>
      <c r="E195" s="150">
        <v>0</v>
      </c>
      <c r="F195" s="105">
        <f t="shared" si="0"/>
        <v>0</v>
      </c>
      <c r="G195" s="180"/>
      <c r="H195" s="3"/>
    </row>
    <row r="196" spans="1:8" ht="25.5">
      <c r="A196" s="73">
        <v>300</v>
      </c>
      <c r="B196" s="96">
        <v>399</v>
      </c>
      <c r="C196" s="100" t="s">
        <v>191</v>
      </c>
      <c r="D196" s="104">
        <f>5650877+150000000</f>
        <v>155650877</v>
      </c>
      <c r="E196" s="150">
        <v>0</v>
      </c>
      <c r="F196" s="105">
        <f t="shared" si="0"/>
        <v>155650877</v>
      </c>
      <c r="G196" s="180"/>
      <c r="H196" s="3"/>
    </row>
    <row r="197" spans="1:8" ht="38.25">
      <c r="A197" s="43">
        <v>500</v>
      </c>
      <c r="B197" s="96">
        <v>534</v>
      </c>
      <c r="C197" s="100" t="s">
        <v>289</v>
      </c>
      <c r="D197" s="104">
        <f>10650817-10650817</f>
        <v>0</v>
      </c>
      <c r="E197" s="150">
        <v>0</v>
      </c>
      <c r="F197" s="105">
        <f t="shared" si="0"/>
        <v>0</v>
      </c>
      <c r="G197" s="180"/>
      <c r="H197" s="3"/>
    </row>
    <row r="198" spans="1:8" ht="38.25">
      <c r="A198" s="43">
        <v>500</v>
      </c>
      <c r="B198" s="96">
        <v>536</v>
      </c>
      <c r="C198" s="100" t="s">
        <v>192</v>
      </c>
      <c r="D198" s="104">
        <f>51640000-14330000</f>
        <v>37310000</v>
      </c>
      <c r="E198" s="150">
        <v>0</v>
      </c>
      <c r="F198" s="105">
        <f t="shared" si="0"/>
        <v>37310000</v>
      </c>
      <c r="G198" s="180"/>
      <c r="H198" s="3"/>
    </row>
    <row r="199" spans="1:8" ht="25.5">
      <c r="A199" s="43">
        <v>500</v>
      </c>
      <c r="B199" s="96">
        <v>541</v>
      </c>
      <c r="C199" s="100" t="s">
        <v>193</v>
      </c>
      <c r="D199" s="104">
        <f>360685000-169632183</f>
        <v>191052817</v>
      </c>
      <c r="E199" s="150">
        <v>0</v>
      </c>
      <c r="F199" s="105">
        <f>D199-E199</f>
        <v>191052817</v>
      </c>
      <c r="G199" s="180"/>
      <c r="H199" s="3"/>
    </row>
    <row r="200" spans="1:8" ht="25.5">
      <c r="A200" s="73">
        <v>500</v>
      </c>
      <c r="B200" s="96">
        <v>542</v>
      </c>
      <c r="C200" s="100" t="s">
        <v>290</v>
      </c>
      <c r="D200" s="104">
        <v>90000000</v>
      </c>
      <c r="E200" s="150">
        <v>0</v>
      </c>
      <c r="F200" s="105">
        <f>D200-E200</f>
        <v>90000000</v>
      </c>
      <c r="G200" s="180"/>
      <c r="H200" s="3"/>
    </row>
    <row r="201" spans="1:8" ht="25.5">
      <c r="A201" s="73">
        <v>500</v>
      </c>
      <c r="B201" s="96">
        <v>543</v>
      </c>
      <c r="C201" s="100" t="s">
        <v>194</v>
      </c>
      <c r="D201" s="104">
        <f>85320000+104613000</f>
        <v>189933000</v>
      </c>
      <c r="E201" s="150">
        <v>0</v>
      </c>
      <c r="F201" s="105">
        <f t="shared" si="0"/>
        <v>189933000</v>
      </c>
      <c r="G201" s="180"/>
      <c r="H201" s="3"/>
    </row>
    <row r="202" spans="1:8" ht="51">
      <c r="A202" s="43">
        <v>800</v>
      </c>
      <c r="B202" s="96">
        <v>831</v>
      </c>
      <c r="C202" s="101" t="s">
        <v>195</v>
      </c>
      <c r="D202" s="104">
        <v>5127737647</v>
      </c>
      <c r="E202" s="150">
        <v>5127737647</v>
      </c>
      <c r="F202" s="105">
        <f>D202-E202</f>
        <v>0</v>
      </c>
      <c r="G202" s="180"/>
      <c r="H202" s="3"/>
    </row>
    <row r="203" spans="1:8" ht="51">
      <c r="A203" s="73">
        <v>800</v>
      </c>
      <c r="B203" s="94">
        <v>831</v>
      </c>
      <c r="C203" s="101" t="s">
        <v>291</v>
      </c>
      <c r="D203" s="104">
        <v>18000000000</v>
      </c>
      <c r="E203" s="150">
        <v>16700000000</v>
      </c>
      <c r="F203" s="105">
        <f t="shared" si="0"/>
        <v>1300000000</v>
      </c>
      <c r="G203" s="180"/>
      <c r="H203" s="3"/>
    </row>
    <row r="204" spans="1:8" ht="51">
      <c r="A204" s="73">
        <v>800</v>
      </c>
      <c r="B204" s="94">
        <v>831</v>
      </c>
      <c r="C204" s="101" t="s">
        <v>292</v>
      </c>
      <c r="D204" s="104">
        <v>8000000000</v>
      </c>
      <c r="E204" s="150">
        <v>8000000000</v>
      </c>
      <c r="F204" s="105">
        <f t="shared" si="0"/>
        <v>0</v>
      </c>
      <c r="G204" s="180"/>
      <c r="H204" s="3"/>
    </row>
    <row r="205" spans="1:8" ht="51">
      <c r="A205" s="73">
        <v>800</v>
      </c>
      <c r="B205" s="97">
        <v>831</v>
      </c>
      <c r="C205" s="101" t="s">
        <v>293</v>
      </c>
      <c r="D205" s="105">
        <v>28747928167</v>
      </c>
      <c r="E205" s="150">
        <v>4330922556</v>
      </c>
      <c r="F205" s="105">
        <f t="shared" si="0"/>
        <v>24417005611</v>
      </c>
      <c r="G205" s="180"/>
      <c r="H205" s="3"/>
    </row>
    <row r="206" spans="1:8" ht="15.75">
      <c r="A206" s="73">
        <v>800</v>
      </c>
      <c r="B206" s="94">
        <v>841</v>
      </c>
      <c r="C206" s="98" t="s">
        <v>196</v>
      </c>
      <c r="D206" s="104">
        <v>73534824</v>
      </c>
      <c r="E206" s="150">
        <v>0</v>
      </c>
      <c r="F206" s="105">
        <f t="shared" si="0"/>
        <v>73534824</v>
      </c>
      <c r="G206" s="180"/>
      <c r="H206" s="3"/>
    </row>
    <row r="207" spans="1:8" ht="38.25">
      <c r="A207" s="73">
        <v>800</v>
      </c>
      <c r="B207" s="96">
        <v>846</v>
      </c>
      <c r="C207" s="98" t="s">
        <v>197</v>
      </c>
      <c r="D207" s="104">
        <v>300929189</v>
      </c>
      <c r="E207" s="150">
        <v>0</v>
      </c>
      <c r="F207" s="105">
        <f t="shared" si="0"/>
        <v>300929189</v>
      </c>
      <c r="G207" s="180"/>
      <c r="H207" s="3"/>
    </row>
    <row r="208" spans="1:8" ht="38.25">
      <c r="A208" s="73">
        <v>900</v>
      </c>
      <c r="B208" s="96">
        <v>910</v>
      </c>
      <c r="C208" s="98" t="s">
        <v>198</v>
      </c>
      <c r="D208" s="112">
        <v>20000000</v>
      </c>
      <c r="E208" s="150">
        <v>0</v>
      </c>
      <c r="F208" s="105">
        <f t="shared" si="0"/>
        <v>20000000</v>
      </c>
      <c r="G208" s="180"/>
      <c r="H208" s="3"/>
    </row>
    <row r="209" spans="1:8" ht="15.75">
      <c r="C209" s="113" t="s">
        <v>294</v>
      </c>
      <c r="D209" s="114">
        <f>SUM(D146:D208)</f>
        <v>76852865077</v>
      </c>
      <c r="E209" s="151">
        <f>SUM(E146:E208)</f>
        <v>38547591404</v>
      </c>
      <c r="F209" s="115">
        <f>SUM(F146:F208)</f>
        <v>38305273673</v>
      </c>
      <c r="G209" s="181"/>
      <c r="H209" s="3"/>
    </row>
    <row r="210" spans="1:8" ht="318" customHeight="1">
      <c r="A210" s="186"/>
      <c r="B210" s="168"/>
      <c r="C210" s="168"/>
      <c r="D210" s="168"/>
      <c r="E210" s="168"/>
      <c r="F210" s="168"/>
      <c r="G210" s="168"/>
      <c r="H210" s="3"/>
    </row>
    <row r="211" spans="1:8" ht="15" customHeight="1">
      <c r="A211" s="44"/>
      <c r="B211" s="20"/>
      <c r="C211" s="20"/>
      <c r="D211" s="20"/>
      <c r="E211" s="140"/>
      <c r="F211" s="20"/>
      <c r="G211" s="20"/>
      <c r="H211" s="3"/>
    </row>
    <row r="212" spans="1:8" s="21" customFormat="1" ht="15.75">
      <c r="A212" s="9"/>
      <c r="B212" s="9"/>
      <c r="C212" s="9"/>
      <c r="D212" s="9"/>
      <c r="E212" s="138"/>
      <c r="F212" s="9"/>
      <c r="G212" s="9"/>
      <c r="H212" s="12"/>
    </row>
    <row r="213" spans="1:8" ht="17.25">
      <c r="A213" s="293" t="s">
        <v>54</v>
      </c>
      <c r="B213" s="293"/>
      <c r="C213" s="293"/>
      <c r="D213" s="293"/>
      <c r="E213" s="293"/>
      <c r="F213" s="293"/>
      <c r="G213" s="293"/>
      <c r="H213" s="3"/>
    </row>
    <row r="214" spans="1:8" ht="15.75" customHeight="1">
      <c r="A214" s="88" t="s">
        <v>16</v>
      </c>
      <c r="B214" s="88" t="s">
        <v>55</v>
      </c>
      <c r="C214" s="88" t="s">
        <v>56</v>
      </c>
      <c r="D214" s="294" t="s">
        <v>57</v>
      </c>
      <c r="E214" s="294"/>
      <c r="F214" s="294"/>
      <c r="G214" s="89" t="s">
        <v>58</v>
      </c>
      <c r="H214" s="3"/>
    </row>
    <row r="215" spans="1:8" ht="15.75" customHeight="1">
      <c r="A215" s="87" t="s">
        <v>295</v>
      </c>
      <c r="B215" s="32" t="s">
        <v>227</v>
      </c>
      <c r="C215" s="32" t="s">
        <v>228</v>
      </c>
      <c r="D215" s="258"/>
      <c r="E215" s="258"/>
      <c r="F215" s="258"/>
      <c r="G215" s="289" t="s">
        <v>229</v>
      </c>
      <c r="H215" s="3"/>
    </row>
    <row r="216" spans="1:8" ht="15.75">
      <c r="A216" s="87" t="s">
        <v>296</v>
      </c>
      <c r="B216" s="42" t="s">
        <v>227</v>
      </c>
      <c r="C216" s="72">
        <v>152474932</v>
      </c>
      <c r="D216" s="286" t="s">
        <v>267</v>
      </c>
      <c r="E216" s="287"/>
      <c r="F216" s="288"/>
      <c r="G216" s="290"/>
      <c r="H216" s="3"/>
    </row>
    <row r="217" spans="1:8" ht="15.75">
      <c r="A217" s="87" t="s">
        <v>297</v>
      </c>
      <c r="B217" s="42" t="s">
        <v>227</v>
      </c>
      <c r="C217" s="42" t="s">
        <v>228</v>
      </c>
      <c r="D217" s="286"/>
      <c r="E217" s="287"/>
      <c r="F217" s="288"/>
      <c r="G217" s="290"/>
      <c r="H217" s="3"/>
    </row>
    <row r="218" spans="1:8" ht="15.75">
      <c r="A218" s="32"/>
      <c r="B218" s="32"/>
      <c r="C218" s="32"/>
      <c r="D218" s="258"/>
      <c r="E218" s="258"/>
      <c r="F218" s="258"/>
      <c r="G218" s="291"/>
      <c r="H218" s="3"/>
    </row>
    <row r="219" spans="1:8" ht="21" customHeight="1">
      <c r="A219" s="186" t="s">
        <v>105</v>
      </c>
      <c r="B219" s="168"/>
      <c r="C219" s="168"/>
      <c r="D219" s="168"/>
      <c r="E219" s="168"/>
      <c r="F219" s="168"/>
      <c r="G219" s="168"/>
      <c r="H219" s="3"/>
    </row>
    <row r="220" spans="1:8" s="21" customFormat="1" ht="15.75">
      <c r="A220" s="9"/>
      <c r="B220" s="9"/>
      <c r="C220" s="9"/>
      <c r="D220" s="9"/>
      <c r="E220" s="138"/>
      <c r="F220" s="9"/>
      <c r="G220" s="9"/>
      <c r="H220" s="12"/>
    </row>
    <row r="221" spans="1:8" s="21" customFormat="1" ht="15.75">
      <c r="A221" s="9"/>
      <c r="B221" s="9"/>
      <c r="C221" s="9"/>
      <c r="D221" s="9"/>
      <c r="E221" s="138"/>
      <c r="F221" s="9"/>
      <c r="G221" s="9"/>
      <c r="H221" s="12"/>
    </row>
    <row r="222" spans="1:8" s="21" customFormat="1" ht="15.75">
      <c r="A222" s="9"/>
      <c r="B222" s="9"/>
      <c r="C222" s="9"/>
      <c r="D222" s="9"/>
      <c r="E222" s="138"/>
      <c r="F222" s="9"/>
      <c r="G222" s="9"/>
      <c r="H222" s="12"/>
    </row>
    <row r="223" spans="1:8" ht="18.75">
      <c r="A223" s="292" t="s">
        <v>90</v>
      </c>
      <c r="B223" s="292"/>
      <c r="C223" s="292"/>
      <c r="D223" s="292"/>
      <c r="E223" s="292"/>
      <c r="F223" s="292"/>
      <c r="G223" s="292"/>
      <c r="H223" s="3"/>
    </row>
    <row r="224" spans="1:8" ht="17.25">
      <c r="A224" s="293" t="s">
        <v>59</v>
      </c>
      <c r="B224" s="293"/>
      <c r="C224" s="293"/>
      <c r="D224" s="293"/>
      <c r="E224" s="293"/>
      <c r="F224" s="293"/>
      <c r="G224" s="293"/>
      <c r="H224" s="3"/>
    </row>
    <row r="225" spans="1:8" ht="31.5">
      <c r="A225" s="79" t="s">
        <v>26</v>
      </c>
      <c r="B225" s="79" t="s">
        <v>60</v>
      </c>
      <c r="C225" s="294" t="s">
        <v>27</v>
      </c>
      <c r="D225" s="294"/>
      <c r="E225" s="294" t="s">
        <v>61</v>
      </c>
      <c r="F225" s="294"/>
      <c r="G225" s="79" t="s">
        <v>62</v>
      </c>
      <c r="H225" s="3"/>
    </row>
    <row r="226" spans="1:8" ht="40.5" customHeight="1">
      <c r="A226" s="32"/>
      <c r="B226" s="53" t="s">
        <v>206</v>
      </c>
      <c r="C226" s="295" t="s">
        <v>210</v>
      </c>
      <c r="D226" s="296"/>
      <c r="E226" s="297" t="s">
        <v>220</v>
      </c>
      <c r="F226" s="298"/>
      <c r="G226" s="55" t="s">
        <v>221</v>
      </c>
      <c r="H226" s="3"/>
    </row>
    <row r="227" spans="1:8" ht="47.25" customHeight="1">
      <c r="A227" s="42"/>
      <c r="B227" s="54" t="s">
        <v>207</v>
      </c>
      <c r="C227" s="297" t="s">
        <v>211</v>
      </c>
      <c r="D227" s="298"/>
      <c r="E227" s="297" t="s">
        <v>219</v>
      </c>
      <c r="F227" s="298"/>
      <c r="G227" s="56" t="s">
        <v>222</v>
      </c>
      <c r="H227" s="3"/>
    </row>
    <row r="228" spans="1:8" ht="33.75" customHeight="1">
      <c r="A228" s="42"/>
      <c r="B228" s="54" t="s">
        <v>207</v>
      </c>
      <c r="C228" s="297" t="s">
        <v>212</v>
      </c>
      <c r="D228" s="298"/>
      <c r="E228" s="297" t="s">
        <v>219</v>
      </c>
      <c r="F228" s="298"/>
      <c r="G228" s="56" t="s">
        <v>223</v>
      </c>
      <c r="H228" s="3"/>
    </row>
    <row r="229" spans="1:8" ht="33.75" customHeight="1">
      <c r="A229" s="42"/>
      <c r="B229" s="54" t="s">
        <v>207</v>
      </c>
      <c r="C229" s="297" t="s">
        <v>213</v>
      </c>
      <c r="D229" s="298"/>
      <c r="E229" s="297" t="s">
        <v>219</v>
      </c>
      <c r="F229" s="298"/>
      <c r="G229" s="56" t="s">
        <v>223</v>
      </c>
      <c r="H229" s="3"/>
    </row>
    <row r="230" spans="1:8" ht="36" customHeight="1">
      <c r="A230" s="42"/>
      <c r="B230" s="53" t="s">
        <v>208</v>
      </c>
      <c r="C230" s="295" t="s">
        <v>214</v>
      </c>
      <c r="D230" s="296"/>
      <c r="E230" s="297" t="s">
        <v>217</v>
      </c>
      <c r="F230" s="298"/>
      <c r="G230" s="56" t="s">
        <v>224</v>
      </c>
      <c r="H230" s="3"/>
    </row>
    <row r="231" spans="1:8" ht="37.5" customHeight="1">
      <c r="A231" s="42"/>
      <c r="B231" s="53" t="s">
        <v>206</v>
      </c>
      <c r="C231" s="295" t="s">
        <v>215</v>
      </c>
      <c r="D231" s="296"/>
      <c r="E231" s="301" t="s">
        <v>218</v>
      </c>
      <c r="F231" s="302"/>
      <c r="G231" s="56" t="s">
        <v>225</v>
      </c>
      <c r="H231" s="3"/>
    </row>
    <row r="232" spans="1:8" ht="33" customHeight="1">
      <c r="A232" s="42"/>
      <c r="B232" s="53" t="s">
        <v>209</v>
      </c>
      <c r="C232" s="295" t="s">
        <v>216</v>
      </c>
      <c r="D232" s="296"/>
      <c r="E232" s="297" t="s">
        <v>220</v>
      </c>
      <c r="F232" s="298"/>
      <c r="G232" s="57" t="s">
        <v>226</v>
      </c>
      <c r="H232" s="3"/>
    </row>
    <row r="233" spans="1:8" ht="26.25" customHeight="1">
      <c r="A233" s="186" t="s">
        <v>105</v>
      </c>
      <c r="B233" s="168"/>
      <c r="C233" s="168"/>
      <c r="D233" s="168"/>
      <c r="E233" s="168"/>
      <c r="F233" s="168"/>
      <c r="G233" s="168"/>
      <c r="H233" s="3"/>
    </row>
    <row r="234" spans="1:8" s="21" customFormat="1" ht="15.75">
      <c r="A234" s="9"/>
      <c r="B234" s="9"/>
      <c r="C234" s="9"/>
      <c r="D234" s="9"/>
      <c r="E234" s="138"/>
      <c r="F234" s="9"/>
      <c r="G234" s="9"/>
      <c r="H234" s="12"/>
    </row>
    <row r="235" spans="1:8" ht="15.75">
      <c r="A235" s="299" t="s">
        <v>63</v>
      </c>
      <c r="B235" s="299"/>
      <c r="C235" s="299"/>
      <c r="D235" s="299"/>
      <c r="E235" s="299"/>
      <c r="F235" s="299"/>
      <c r="G235" s="299"/>
      <c r="H235" s="3"/>
    </row>
    <row r="236" spans="1:8" ht="34.5" customHeight="1">
      <c r="A236" s="300" t="s">
        <v>64</v>
      </c>
      <c r="B236" s="300"/>
      <c r="C236" s="79" t="s">
        <v>65</v>
      </c>
      <c r="D236" s="294" t="s">
        <v>66</v>
      </c>
      <c r="E236" s="294"/>
      <c r="F236" s="79" t="s">
        <v>58</v>
      </c>
      <c r="G236" s="80" t="s">
        <v>67</v>
      </c>
      <c r="H236" s="3"/>
    </row>
    <row r="237" spans="1:8" ht="15.75">
      <c r="A237" s="286"/>
      <c r="B237" s="288"/>
      <c r="C237" s="32"/>
      <c r="D237" s="286"/>
      <c r="E237" s="288"/>
      <c r="F237" s="38"/>
      <c r="G237" s="38"/>
      <c r="H237" s="3"/>
    </row>
    <row r="238" spans="1:8" ht="15.75">
      <c r="A238" s="286"/>
      <c r="B238" s="288"/>
      <c r="C238" s="187" t="s">
        <v>260</v>
      </c>
      <c r="D238" s="188"/>
      <c r="E238" s="189"/>
      <c r="F238" s="38"/>
      <c r="G238" s="38"/>
      <c r="H238" s="3"/>
    </row>
    <row r="239" spans="1:8" ht="22.5" customHeight="1">
      <c r="A239" s="186" t="s">
        <v>105</v>
      </c>
      <c r="B239" s="168"/>
      <c r="C239" s="168"/>
      <c r="D239" s="168"/>
      <c r="E239" s="168"/>
      <c r="F239" s="168"/>
      <c r="G239" s="168"/>
      <c r="H239" s="3"/>
    </row>
    <row r="240" spans="1:8" ht="15.75">
      <c r="A240" s="8"/>
      <c r="B240" s="8"/>
      <c r="C240" s="8"/>
      <c r="D240" s="8"/>
      <c r="E240" s="139"/>
      <c r="F240" s="3"/>
      <c r="G240" s="3"/>
      <c r="H240" s="3"/>
    </row>
    <row r="241" spans="1:8" ht="15.75">
      <c r="A241" s="299" t="s">
        <v>68</v>
      </c>
      <c r="B241" s="299"/>
      <c r="C241" s="299"/>
      <c r="D241" s="299"/>
      <c r="E241" s="299"/>
      <c r="F241" s="299"/>
      <c r="G241" s="299"/>
      <c r="H241" s="3"/>
    </row>
    <row r="242" spans="1:8" ht="31.5">
      <c r="A242" s="79" t="s">
        <v>69</v>
      </c>
      <c r="B242" s="79" t="s">
        <v>70</v>
      </c>
      <c r="C242" s="294" t="s">
        <v>27</v>
      </c>
      <c r="D242" s="294"/>
      <c r="E242" s="82" t="s">
        <v>71</v>
      </c>
      <c r="F242" s="294" t="s">
        <v>98</v>
      </c>
      <c r="G242" s="294"/>
      <c r="H242" s="3"/>
    </row>
    <row r="243" spans="1:8" ht="15.75">
      <c r="A243" s="32"/>
      <c r="B243" s="85" t="s">
        <v>278</v>
      </c>
      <c r="C243" s="187" t="s">
        <v>142</v>
      </c>
      <c r="D243" s="189"/>
      <c r="E243" s="75"/>
      <c r="F243" s="187" t="s">
        <v>142</v>
      </c>
      <c r="G243" s="189"/>
      <c r="H243" s="3"/>
    </row>
    <row r="244" spans="1:8" ht="15.75">
      <c r="A244" s="32"/>
      <c r="B244" s="85" t="s">
        <v>279</v>
      </c>
      <c r="C244" s="187" t="s">
        <v>142</v>
      </c>
      <c r="D244" s="189"/>
      <c r="E244" s="74"/>
      <c r="F244" s="187" t="s">
        <v>142</v>
      </c>
      <c r="G244" s="189"/>
      <c r="H244" s="3"/>
    </row>
    <row r="245" spans="1:8" ht="15.75">
      <c r="A245" s="41"/>
      <c r="B245" s="86" t="s">
        <v>280</v>
      </c>
      <c r="C245" s="187" t="s">
        <v>142</v>
      </c>
      <c r="D245" s="189"/>
      <c r="E245" s="74"/>
      <c r="F245" s="187" t="s">
        <v>142</v>
      </c>
      <c r="G245" s="189"/>
      <c r="H245" s="3"/>
    </row>
    <row r="246" spans="1:8" ht="22.5" customHeight="1">
      <c r="A246" s="186" t="s">
        <v>105</v>
      </c>
      <c r="B246" s="168"/>
      <c r="C246" s="168"/>
      <c r="D246" s="168"/>
      <c r="E246" s="168"/>
      <c r="F246" s="168"/>
      <c r="G246" s="168"/>
      <c r="H246" s="3"/>
    </row>
    <row r="247" spans="1:8" s="21" customFormat="1" ht="15.75">
      <c r="A247" s="9"/>
      <c r="B247" s="9"/>
      <c r="C247" s="9"/>
      <c r="D247" s="9"/>
      <c r="E247" s="138"/>
      <c r="F247" s="9"/>
      <c r="G247" s="9"/>
      <c r="H247" s="12"/>
    </row>
    <row r="248" spans="1:8" ht="18.75">
      <c r="A248" s="331" t="s">
        <v>91</v>
      </c>
      <c r="B248" s="332"/>
      <c r="C248" s="332"/>
      <c r="D248" s="332"/>
      <c r="E248" s="332"/>
      <c r="F248" s="332"/>
      <c r="G248" s="333"/>
      <c r="H248" s="3"/>
    </row>
    <row r="249" spans="1:8" ht="15.75">
      <c r="A249" s="3"/>
      <c r="B249" s="3"/>
      <c r="C249" s="3"/>
      <c r="D249" s="3"/>
      <c r="E249" s="139"/>
      <c r="F249" s="3"/>
      <c r="G249" s="3"/>
      <c r="H249" s="3"/>
    </row>
    <row r="250" spans="1:8" ht="17.25">
      <c r="A250" s="334" t="s">
        <v>72</v>
      </c>
      <c r="B250" s="334"/>
      <c r="C250" s="334"/>
      <c r="D250" s="334"/>
      <c r="E250" s="334"/>
      <c r="F250" s="334"/>
      <c r="G250" s="334"/>
      <c r="H250" s="3"/>
    </row>
    <row r="251" spans="1:8" ht="15.75">
      <c r="A251" s="335" t="s">
        <v>73</v>
      </c>
      <c r="B251" s="335"/>
      <c r="C251" s="335"/>
      <c r="D251" s="335"/>
      <c r="E251" s="335"/>
      <c r="F251" s="335"/>
      <c r="G251" s="335"/>
      <c r="H251" s="3"/>
    </row>
    <row r="252" spans="1:8" ht="15.75">
      <c r="A252" s="336" t="s">
        <v>99</v>
      </c>
      <c r="B252" s="113" t="s">
        <v>96</v>
      </c>
      <c r="C252" s="226" t="s">
        <v>27</v>
      </c>
      <c r="D252" s="226"/>
      <c r="E252" s="226"/>
      <c r="F252" s="337" t="s">
        <v>74</v>
      </c>
      <c r="G252" s="337"/>
      <c r="H252" s="3"/>
    </row>
    <row r="253" spans="1:8" ht="43.5" customHeight="1">
      <c r="A253" s="52" t="s">
        <v>269</v>
      </c>
      <c r="B253" s="84">
        <v>44657</v>
      </c>
      <c r="C253" s="304" t="s">
        <v>270</v>
      </c>
      <c r="D253" s="305"/>
      <c r="E253" s="306"/>
      <c r="F253" s="308" t="s">
        <v>271</v>
      </c>
      <c r="G253" s="309"/>
      <c r="H253" s="3"/>
    </row>
    <row r="254" spans="1:8" ht="39.75" customHeight="1">
      <c r="A254" s="35" t="s">
        <v>272</v>
      </c>
      <c r="B254" s="83">
        <v>44673</v>
      </c>
      <c r="C254" s="182" t="s">
        <v>273</v>
      </c>
      <c r="D254" s="182"/>
      <c r="E254" s="182"/>
      <c r="F254" s="308" t="s">
        <v>276</v>
      </c>
      <c r="G254" s="303"/>
      <c r="H254" s="3"/>
    </row>
    <row r="255" spans="1:8" ht="38.25" customHeight="1">
      <c r="A255" s="35" t="s">
        <v>274</v>
      </c>
      <c r="B255" s="83">
        <v>44714</v>
      </c>
      <c r="C255" s="307" t="s">
        <v>275</v>
      </c>
      <c r="D255" s="307"/>
      <c r="E255" s="307"/>
      <c r="F255" s="308" t="s">
        <v>277</v>
      </c>
      <c r="G255" s="303"/>
      <c r="H255" s="3"/>
    </row>
    <row r="256" spans="1:8" ht="26.25" customHeight="1">
      <c r="A256" s="323" t="s">
        <v>105</v>
      </c>
      <c r="B256" s="307"/>
      <c r="C256" s="307"/>
      <c r="D256" s="307"/>
      <c r="E256" s="307"/>
      <c r="F256" s="307"/>
      <c r="G256" s="307"/>
      <c r="H256" s="3"/>
    </row>
    <row r="257" spans="1:8" ht="15.75">
      <c r="A257" s="19"/>
      <c r="B257" s="15"/>
      <c r="C257" s="15"/>
      <c r="D257" s="4"/>
      <c r="E257" s="152"/>
      <c r="F257" s="4"/>
      <c r="G257" s="4"/>
      <c r="H257" s="3"/>
    </row>
    <row r="258" spans="1:8" s="1" customFormat="1" ht="15.75">
      <c r="A258" s="335" t="s">
        <v>75</v>
      </c>
      <c r="B258" s="335"/>
      <c r="C258" s="335"/>
      <c r="D258" s="335"/>
      <c r="E258" s="335"/>
      <c r="F258" s="335"/>
      <c r="G258" s="335"/>
      <c r="H258" s="6"/>
    </row>
    <row r="259" spans="1:8" s="1" customFormat="1" ht="15.75" customHeight="1">
      <c r="A259" s="336" t="s">
        <v>99</v>
      </c>
      <c r="B259" s="113" t="s">
        <v>96</v>
      </c>
      <c r="C259" s="226" t="s">
        <v>27</v>
      </c>
      <c r="D259" s="226"/>
      <c r="E259" s="226"/>
      <c r="F259" s="337" t="s">
        <v>74</v>
      </c>
      <c r="G259" s="337"/>
      <c r="H259" s="6"/>
    </row>
    <row r="260" spans="1:8" ht="15.75">
      <c r="A260" s="37"/>
      <c r="B260" s="38"/>
      <c r="C260" s="168"/>
      <c r="D260" s="168"/>
      <c r="E260" s="168"/>
      <c r="F260" s="303"/>
      <c r="G260" s="303"/>
      <c r="H260" s="3"/>
    </row>
    <row r="261" spans="1:8" ht="15.75">
      <c r="A261" s="37"/>
      <c r="B261" s="38"/>
      <c r="C261" s="168" t="s">
        <v>255</v>
      </c>
      <c r="D261" s="168"/>
      <c r="E261" s="168"/>
      <c r="F261" s="303"/>
      <c r="G261" s="303"/>
      <c r="H261" s="3"/>
    </row>
    <row r="262" spans="1:8" ht="15.75">
      <c r="A262" s="37"/>
      <c r="B262" s="38"/>
      <c r="C262" s="168"/>
      <c r="D262" s="168"/>
      <c r="E262" s="168"/>
      <c r="F262" s="303"/>
      <c r="G262" s="303"/>
      <c r="H262" s="3"/>
    </row>
    <row r="263" spans="1:8" ht="28.5" customHeight="1">
      <c r="A263" s="186" t="s">
        <v>105</v>
      </c>
      <c r="B263" s="168"/>
      <c r="C263" s="168"/>
      <c r="D263" s="168"/>
      <c r="E263" s="168"/>
      <c r="F263" s="168"/>
      <c r="G263" s="168"/>
      <c r="H263" s="3"/>
    </row>
    <row r="264" spans="1:8" ht="15.75">
      <c r="A264" s="19"/>
      <c r="B264" s="15"/>
      <c r="C264" s="15"/>
      <c r="D264" s="3"/>
      <c r="E264" s="139"/>
      <c r="F264" s="3"/>
      <c r="G264" s="3"/>
      <c r="H264" s="3"/>
    </row>
    <row r="265" spans="1:8" ht="15.75">
      <c r="A265" s="335" t="s">
        <v>76</v>
      </c>
      <c r="B265" s="335"/>
      <c r="C265" s="335"/>
      <c r="D265" s="335"/>
      <c r="E265" s="335"/>
      <c r="F265" s="335"/>
      <c r="G265" s="335"/>
      <c r="H265" s="3"/>
    </row>
    <row r="266" spans="1:8" ht="15.75" customHeight="1">
      <c r="A266" s="336" t="s">
        <v>99</v>
      </c>
      <c r="B266" s="113" t="s">
        <v>96</v>
      </c>
      <c r="C266" s="226" t="s">
        <v>27</v>
      </c>
      <c r="D266" s="226"/>
      <c r="E266" s="226"/>
      <c r="F266" s="337" t="s">
        <v>74</v>
      </c>
      <c r="G266" s="337"/>
      <c r="H266" s="3"/>
    </row>
    <row r="267" spans="1:8" ht="15.75">
      <c r="A267" s="37"/>
      <c r="B267" s="38"/>
      <c r="C267" s="168"/>
      <c r="D267" s="168"/>
      <c r="E267" s="168"/>
      <c r="F267" s="303"/>
      <c r="G267" s="303"/>
      <c r="H267" s="3"/>
    </row>
    <row r="268" spans="1:8" ht="15.75">
      <c r="A268" s="37"/>
      <c r="B268" s="38"/>
      <c r="C268" s="168" t="s">
        <v>255</v>
      </c>
      <c r="D268" s="168"/>
      <c r="E268" s="168"/>
      <c r="F268" s="303"/>
      <c r="G268" s="303"/>
      <c r="H268" s="3"/>
    </row>
    <row r="269" spans="1:8" ht="15.75">
      <c r="A269" s="37"/>
      <c r="B269" s="38"/>
      <c r="C269" s="168"/>
      <c r="D269" s="168"/>
      <c r="E269" s="168"/>
      <c r="F269" s="303"/>
      <c r="G269" s="303"/>
      <c r="H269" s="3"/>
    </row>
    <row r="270" spans="1:8" ht="22.5" customHeight="1">
      <c r="A270" s="186" t="s">
        <v>105</v>
      </c>
      <c r="B270" s="168"/>
      <c r="C270" s="168"/>
      <c r="D270" s="168"/>
      <c r="E270" s="168"/>
      <c r="F270" s="168"/>
      <c r="G270" s="168"/>
      <c r="H270" s="3"/>
    </row>
    <row r="271" spans="1:8" s="2" customFormat="1" ht="15.75">
      <c r="A271" s="19"/>
      <c r="B271" s="15"/>
      <c r="C271" s="15"/>
      <c r="D271" s="15"/>
      <c r="E271" s="153"/>
      <c r="F271" s="5"/>
      <c r="G271" s="5"/>
      <c r="H271" s="5"/>
    </row>
    <row r="272" spans="1:8" ht="15.75">
      <c r="A272" s="335" t="s">
        <v>77</v>
      </c>
      <c r="B272" s="335"/>
      <c r="C272" s="335"/>
      <c r="D272" s="335"/>
      <c r="E272" s="335"/>
      <c r="F272" s="335"/>
      <c r="G272" s="335"/>
      <c r="H272" s="3"/>
    </row>
    <row r="273" spans="1:8" ht="15.75">
      <c r="A273" s="336" t="s">
        <v>99</v>
      </c>
      <c r="B273" s="113" t="s">
        <v>96</v>
      </c>
      <c r="C273" s="226" t="s">
        <v>27</v>
      </c>
      <c r="D273" s="226"/>
      <c r="E273" s="226"/>
      <c r="F273" s="337" t="s">
        <v>74</v>
      </c>
      <c r="G273" s="337"/>
      <c r="H273" s="3"/>
    </row>
    <row r="274" spans="1:8" ht="15.75">
      <c r="A274" s="37"/>
      <c r="B274" s="47"/>
      <c r="C274" s="182"/>
      <c r="D274" s="182"/>
      <c r="E274" s="182"/>
      <c r="F274" s="198"/>
      <c r="G274" s="199"/>
      <c r="H274" s="3"/>
    </row>
    <row r="275" spans="1:8" ht="15.75">
      <c r="A275" s="35"/>
      <c r="B275" s="47"/>
      <c r="C275" s="182"/>
      <c r="D275" s="182"/>
      <c r="E275" s="182"/>
      <c r="F275" s="198"/>
      <c r="G275" s="199"/>
      <c r="H275" s="3"/>
    </row>
    <row r="276" spans="1:8" ht="15.75">
      <c r="A276" s="35"/>
      <c r="B276" s="47"/>
      <c r="C276" s="168" t="s">
        <v>255</v>
      </c>
      <c r="D276" s="168"/>
      <c r="E276" s="168"/>
      <c r="F276" s="198"/>
      <c r="G276" s="199"/>
      <c r="H276" s="3"/>
    </row>
    <row r="277" spans="1:8" ht="15.75">
      <c r="A277" s="48"/>
      <c r="B277" s="47"/>
      <c r="C277" s="182"/>
      <c r="D277" s="182"/>
      <c r="E277" s="182"/>
      <c r="F277" s="198"/>
      <c r="G277" s="199"/>
      <c r="H277" s="3"/>
    </row>
    <row r="278" spans="1:8" ht="15.75">
      <c r="A278" s="49"/>
      <c r="B278" s="50"/>
      <c r="C278" s="183"/>
      <c r="D278" s="183"/>
      <c r="E278" s="183"/>
      <c r="F278" s="198"/>
      <c r="G278" s="199"/>
      <c r="H278" s="3"/>
    </row>
    <row r="279" spans="1:8" ht="23.25" customHeight="1">
      <c r="A279" s="186" t="s">
        <v>105</v>
      </c>
      <c r="B279" s="168"/>
      <c r="C279" s="168"/>
      <c r="D279" s="168"/>
      <c r="E279" s="168"/>
      <c r="F279" s="168"/>
      <c r="G279" s="168"/>
      <c r="H279" s="3"/>
    </row>
    <row r="280" spans="1:8" ht="15.75">
      <c r="A280" s="335" t="s">
        <v>78</v>
      </c>
      <c r="B280" s="335"/>
      <c r="C280" s="335"/>
      <c r="D280" s="335"/>
      <c r="E280" s="335"/>
      <c r="F280" s="335"/>
      <c r="G280" s="335"/>
      <c r="H280" s="3"/>
    </row>
    <row r="281" spans="1:8" ht="15.75">
      <c r="A281" s="336" t="s">
        <v>4</v>
      </c>
      <c r="B281" s="113" t="s">
        <v>96</v>
      </c>
      <c r="C281" s="226" t="s">
        <v>79</v>
      </c>
      <c r="D281" s="226"/>
      <c r="E281" s="226"/>
      <c r="F281" s="337" t="s">
        <v>80</v>
      </c>
      <c r="G281" s="337"/>
      <c r="H281" s="3"/>
    </row>
    <row r="282" spans="1:8" ht="15.75">
      <c r="A282" s="37"/>
      <c r="B282" s="51"/>
      <c r="C282" s="304"/>
      <c r="D282" s="305"/>
      <c r="E282" s="306"/>
      <c r="F282" s="198"/>
      <c r="G282" s="199"/>
      <c r="H282" s="3"/>
    </row>
    <row r="283" spans="1:8" ht="15.75">
      <c r="A283" s="37"/>
      <c r="B283" s="38"/>
      <c r="C283" s="168" t="s">
        <v>255</v>
      </c>
      <c r="D283" s="168"/>
      <c r="E283" s="168"/>
      <c r="F283" s="310"/>
      <c r="G283" s="310"/>
      <c r="H283" s="3"/>
    </row>
    <row r="284" spans="1:8" ht="15.75">
      <c r="A284" s="37"/>
      <c r="B284" s="38"/>
      <c r="C284" s="184"/>
      <c r="D284" s="324"/>
      <c r="E284" s="185"/>
      <c r="F284" s="184"/>
      <c r="G284" s="185"/>
      <c r="H284" s="3"/>
    </row>
    <row r="285" spans="1:8" ht="21" customHeight="1">
      <c r="A285" s="186" t="s">
        <v>105</v>
      </c>
      <c r="B285" s="168"/>
      <c r="C285" s="168"/>
      <c r="D285" s="168"/>
      <c r="E285" s="168"/>
      <c r="F285" s="168"/>
      <c r="G285" s="168"/>
      <c r="H285" s="3"/>
    </row>
    <row r="286" spans="1:8" ht="15.75">
      <c r="A286" s="7"/>
      <c r="B286" s="3"/>
      <c r="C286" s="3"/>
      <c r="D286" s="3"/>
      <c r="E286" s="139"/>
      <c r="F286" s="3"/>
      <c r="G286" s="3"/>
      <c r="H286" s="3"/>
    </row>
    <row r="287" spans="1:8" ht="17.25">
      <c r="A287" s="334" t="s">
        <v>81</v>
      </c>
      <c r="B287" s="334"/>
      <c r="C287" s="334"/>
      <c r="D287" s="334"/>
      <c r="E287" s="334"/>
      <c r="F287" s="334"/>
      <c r="G287" s="334"/>
      <c r="H287" s="3"/>
    </row>
    <row r="288" spans="1:8" ht="15.75">
      <c r="A288" s="335" t="s">
        <v>82</v>
      </c>
      <c r="B288" s="335"/>
      <c r="C288" s="335"/>
      <c r="D288" s="226" t="s">
        <v>85</v>
      </c>
      <c r="E288" s="226"/>
      <c r="F288" s="226"/>
      <c r="G288" s="226"/>
      <c r="H288" s="3"/>
    </row>
    <row r="289" spans="1:8" ht="15.75">
      <c r="A289" s="322">
        <v>2019</v>
      </c>
      <c r="B289" s="322"/>
      <c r="C289" s="322"/>
      <c r="D289" s="168">
        <v>1.96</v>
      </c>
      <c r="E289" s="168"/>
      <c r="F289" s="168"/>
      <c r="G289" s="168"/>
      <c r="H289" s="3"/>
    </row>
    <row r="290" spans="1:8" ht="15.75">
      <c r="A290" s="322">
        <v>2020</v>
      </c>
      <c r="B290" s="322"/>
      <c r="C290" s="322"/>
      <c r="D290" s="168">
        <v>2.34</v>
      </c>
      <c r="E290" s="168"/>
      <c r="F290" s="168"/>
      <c r="G290" s="168"/>
      <c r="H290" s="3"/>
    </row>
    <row r="291" spans="1:8" ht="15.75">
      <c r="A291" s="322">
        <v>2021</v>
      </c>
      <c r="B291" s="322"/>
      <c r="C291" s="322"/>
      <c r="D291" s="168" t="s">
        <v>200</v>
      </c>
      <c r="E291" s="168"/>
      <c r="F291" s="168"/>
      <c r="G291" s="168"/>
      <c r="H291" s="3"/>
    </row>
    <row r="292" spans="1:8" ht="24.75" customHeight="1">
      <c r="A292" s="186" t="s">
        <v>105</v>
      </c>
      <c r="B292" s="168"/>
      <c r="C292" s="168"/>
      <c r="D292" s="168"/>
      <c r="E292" s="168"/>
      <c r="F292" s="168"/>
      <c r="G292" s="168"/>
      <c r="H292" s="3"/>
    </row>
    <row r="293" spans="1:8" ht="15.75">
      <c r="A293" s="7"/>
      <c r="B293" s="3"/>
      <c r="C293" s="3"/>
      <c r="D293" s="3"/>
      <c r="E293" s="139"/>
      <c r="F293" s="3"/>
      <c r="G293" s="3"/>
      <c r="H293" s="3"/>
    </row>
    <row r="294" spans="1:8" ht="18.75">
      <c r="A294" s="331" t="s">
        <v>102</v>
      </c>
      <c r="B294" s="332"/>
      <c r="C294" s="332"/>
      <c r="D294" s="332"/>
      <c r="E294" s="332"/>
      <c r="F294" s="332"/>
      <c r="G294" s="333"/>
      <c r="H294" s="3"/>
    </row>
    <row r="295" spans="1:8" ht="15.75" customHeight="1">
      <c r="A295" s="170" t="s">
        <v>286</v>
      </c>
      <c r="B295" s="171"/>
      <c r="C295" s="171"/>
      <c r="D295" s="171"/>
      <c r="E295" s="171"/>
      <c r="F295" s="171"/>
      <c r="G295" s="172"/>
      <c r="H295" s="3"/>
    </row>
    <row r="296" spans="1:8" ht="15.75">
      <c r="A296" s="173"/>
      <c r="B296" s="174"/>
      <c r="C296" s="174"/>
      <c r="D296" s="174"/>
      <c r="E296" s="174"/>
      <c r="F296" s="174"/>
      <c r="G296" s="175"/>
      <c r="H296" s="3"/>
    </row>
    <row r="297" spans="1:8" ht="15.75">
      <c r="A297" s="173"/>
      <c r="B297" s="174"/>
      <c r="C297" s="174"/>
      <c r="D297" s="174"/>
      <c r="E297" s="174"/>
      <c r="F297" s="174"/>
      <c r="G297" s="175"/>
      <c r="H297" s="3"/>
    </row>
    <row r="298" spans="1:8" ht="15.75">
      <c r="A298" s="173"/>
      <c r="B298" s="174"/>
      <c r="C298" s="174"/>
      <c r="D298" s="174"/>
      <c r="E298" s="174"/>
      <c r="F298" s="174"/>
      <c r="G298" s="175"/>
      <c r="H298" s="3"/>
    </row>
    <row r="299" spans="1:8" ht="15.75">
      <c r="A299" s="173"/>
      <c r="B299" s="174"/>
      <c r="C299" s="174"/>
      <c r="D299" s="174"/>
      <c r="E299" s="174"/>
      <c r="F299" s="174"/>
      <c r="G299" s="175"/>
      <c r="H299" s="3"/>
    </row>
    <row r="300" spans="1:8" ht="15.75">
      <c r="A300" s="173"/>
      <c r="B300" s="174"/>
      <c r="C300" s="174"/>
      <c r="D300" s="174"/>
      <c r="E300" s="174"/>
      <c r="F300" s="174"/>
      <c r="G300" s="175"/>
      <c r="H300" s="3"/>
    </row>
    <row r="301" spans="1:8" ht="15.75">
      <c r="A301" s="173"/>
      <c r="B301" s="174"/>
      <c r="C301" s="174"/>
      <c r="D301" s="174"/>
      <c r="E301" s="174"/>
      <c r="F301" s="174"/>
      <c r="G301" s="175"/>
      <c r="H301" s="3"/>
    </row>
    <row r="302" spans="1:8" ht="15.75">
      <c r="A302" s="173"/>
      <c r="B302" s="174"/>
      <c r="C302" s="174"/>
      <c r="D302" s="174"/>
      <c r="E302" s="174"/>
      <c r="F302" s="174"/>
      <c r="G302" s="175"/>
      <c r="H302" s="3"/>
    </row>
    <row r="303" spans="1:8" ht="33.75" customHeight="1">
      <c r="A303" s="173"/>
      <c r="B303" s="174"/>
      <c r="C303" s="174"/>
      <c r="D303" s="174"/>
      <c r="E303" s="174"/>
      <c r="F303" s="174"/>
      <c r="G303" s="175"/>
      <c r="H303" s="3"/>
    </row>
    <row r="304" spans="1:8" ht="33.75" customHeight="1">
      <c r="A304" s="173"/>
      <c r="B304" s="174"/>
      <c r="C304" s="174"/>
      <c r="D304" s="174"/>
      <c r="E304" s="174"/>
      <c r="F304" s="174"/>
      <c r="G304" s="175"/>
    </row>
    <row r="305" spans="1:7">
      <c r="A305" s="173"/>
      <c r="B305" s="174"/>
      <c r="C305" s="174"/>
      <c r="D305" s="174"/>
      <c r="E305" s="174"/>
      <c r="F305" s="174"/>
      <c r="G305" s="175"/>
    </row>
    <row r="306" spans="1:7" ht="41.25" customHeight="1">
      <c r="A306" s="173"/>
      <c r="B306" s="174"/>
      <c r="C306" s="174"/>
      <c r="D306" s="174"/>
      <c r="E306" s="174"/>
      <c r="F306" s="174"/>
      <c r="G306" s="175"/>
    </row>
    <row r="307" spans="1:7" ht="29.25" customHeight="1">
      <c r="A307" s="176"/>
      <c r="B307" s="177"/>
      <c r="C307" s="177"/>
      <c r="D307" s="177"/>
      <c r="E307" s="177"/>
      <c r="F307" s="177"/>
      <c r="G307" s="178"/>
    </row>
  </sheetData>
  <mergeCells count="241">
    <mergeCell ref="G70:G73"/>
    <mergeCell ref="A288:C288"/>
    <mergeCell ref="A292:G292"/>
    <mergeCell ref="A55:G55"/>
    <mergeCell ref="A74:G74"/>
    <mergeCell ref="A256:G256"/>
    <mergeCell ref="A263:G263"/>
    <mergeCell ref="A270:G270"/>
    <mergeCell ref="A279:G279"/>
    <mergeCell ref="A285:G285"/>
    <mergeCell ref="A219:G219"/>
    <mergeCell ref="A233:G233"/>
    <mergeCell ref="A239:G239"/>
    <mergeCell ref="A246:G246"/>
    <mergeCell ref="D288:G288"/>
    <mergeCell ref="C283:E283"/>
    <mergeCell ref="C284:E284"/>
    <mergeCell ref="F284:G284"/>
    <mergeCell ref="A280:G280"/>
    <mergeCell ref="C238:E238"/>
    <mergeCell ref="F273:G273"/>
    <mergeCell ref="C274:E274"/>
    <mergeCell ref="C269:E269"/>
    <mergeCell ref="F269:G269"/>
    <mergeCell ref="C281:E281"/>
    <mergeCell ref="F283:G283"/>
    <mergeCell ref="A294:G294"/>
    <mergeCell ref="A31:D31"/>
    <mergeCell ref="A32:D32"/>
    <mergeCell ref="A33:D33"/>
    <mergeCell ref="A34:D34"/>
    <mergeCell ref="E31:G31"/>
    <mergeCell ref="E32:G32"/>
    <mergeCell ref="E33:G33"/>
    <mergeCell ref="E34:G34"/>
    <mergeCell ref="A78:G78"/>
    <mergeCell ref="A91:G91"/>
    <mergeCell ref="A142:G142"/>
    <mergeCell ref="A210:G210"/>
    <mergeCell ref="A144:G144"/>
    <mergeCell ref="A289:C289"/>
    <mergeCell ref="A290:C290"/>
    <mergeCell ref="A291:C291"/>
    <mergeCell ref="D289:G289"/>
    <mergeCell ref="D290:G290"/>
    <mergeCell ref="D291:G291"/>
    <mergeCell ref="A272:G272"/>
    <mergeCell ref="C273:E273"/>
    <mergeCell ref="A287:G287"/>
    <mergeCell ref="F281:G281"/>
    <mergeCell ref="C282:E282"/>
    <mergeCell ref="A265:G265"/>
    <mergeCell ref="C266:E266"/>
    <mergeCell ref="F266:G266"/>
    <mergeCell ref="C267:E267"/>
    <mergeCell ref="F267:G267"/>
    <mergeCell ref="C268:E268"/>
    <mergeCell ref="F268:G268"/>
    <mergeCell ref="F276:G276"/>
    <mergeCell ref="F277:G277"/>
    <mergeCell ref="F278:G278"/>
    <mergeCell ref="F282:G282"/>
    <mergeCell ref="C261:E261"/>
    <mergeCell ref="F261:G261"/>
    <mergeCell ref="C262:E262"/>
    <mergeCell ref="F262:G262"/>
    <mergeCell ref="C260:E260"/>
    <mergeCell ref="F260:G260"/>
    <mergeCell ref="C253:E253"/>
    <mergeCell ref="C254:E254"/>
    <mergeCell ref="C255:E255"/>
    <mergeCell ref="F253:G253"/>
    <mergeCell ref="F254:G254"/>
    <mergeCell ref="F255:G255"/>
    <mergeCell ref="A248:G248"/>
    <mergeCell ref="A250:G250"/>
    <mergeCell ref="A251:G251"/>
    <mergeCell ref="C252:E252"/>
    <mergeCell ref="F252:G252"/>
    <mergeCell ref="F245:G245"/>
    <mergeCell ref="A258:G258"/>
    <mergeCell ref="C259:E259"/>
    <mergeCell ref="F259:G259"/>
    <mergeCell ref="C243:D243"/>
    <mergeCell ref="C244:D244"/>
    <mergeCell ref="C245:D245"/>
    <mergeCell ref="A241:G241"/>
    <mergeCell ref="C242:D242"/>
    <mergeCell ref="F242:G242"/>
    <mergeCell ref="F243:G243"/>
    <mergeCell ref="F244:G244"/>
    <mergeCell ref="A238:B238"/>
    <mergeCell ref="A235:G235"/>
    <mergeCell ref="A236:B236"/>
    <mergeCell ref="D236:E236"/>
    <mergeCell ref="A237:B237"/>
    <mergeCell ref="D237:E237"/>
    <mergeCell ref="C230:D230"/>
    <mergeCell ref="C231:D231"/>
    <mergeCell ref="C232:D232"/>
    <mergeCell ref="E227:F227"/>
    <mergeCell ref="E228:F228"/>
    <mergeCell ref="E229:F229"/>
    <mergeCell ref="E230:F230"/>
    <mergeCell ref="E231:F231"/>
    <mergeCell ref="E232:F232"/>
    <mergeCell ref="A223:G223"/>
    <mergeCell ref="A224:G224"/>
    <mergeCell ref="C225:D225"/>
    <mergeCell ref="E225:F225"/>
    <mergeCell ref="C226:D226"/>
    <mergeCell ref="E226:F226"/>
    <mergeCell ref="C227:D227"/>
    <mergeCell ref="C228:D228"/>
    <mergeCell ref="C229:D229"/>
    <mergeCell ref="D214:F214"/>
    <mergeCell ref="D215:F215"/>
    <mergeCell ref="D218:F218"/>
    <mergeCell ref="D216:F216"/>
    <mergeCell ref="D217:F217"/>
    <mergeCell ref="A85:G85"/>
    <mergeCell ref="A87:G87"/>
    <mergeCell ref="A96:G96"/>
    <mergeCell ref="G215:G218"/>
    <mergeCell ref="A118:A122"/>
    <mergeCell ref="A123:A125"/>
    <mergeCell ref="A126:A129"/>
    <mergeCell ref="A130:A134"/>
    <mergeCell ref="A135:A137"/>
    <mergeCell ref="A83:B83"/>
    <mergeCell ref="A84:B84"/>
    <mergeCell ref="A81:G81"/>
    <mergeCell ref="A75:G75"/>
    <mergeCell ref="A82:B82"/>
    <mergeCell ref="F82:G82"/>
    <mergeCell ref="F83:G83"/>
    <mergeCell ref="C84:E84"/>
    <mergeCell ref="A213:G213"/>
    <mergeCell ref="A104:A106"/>
    <mergeCell ref="A108:A109"/>
    <mergeCell ref="A110:A117"/>
    <mergeCell ref="C71:D71"/>
    <mergeCell ref="C72:D72"/>
    <mergeCell ref="C70:D70"/>
    <mergeCell ref="C73:D73"/>
    <mergeCell ref="F84:G84"/>
    <mergeCell ref="A47:G47"/>
    <mergeCell ref="B42:C42"/>
    <mergeCell ref="A36:G36"/>
    <mergeCell ref="A37:G37"/>
    <mergeCell ref="A38:G38"/>
    <mergeCell ref="A39:G39"/>
    <mergeCell ref="A49:G49"/>
    <mergeCell ref="A50:G50"/>
    <mergeCell ref="B51:D51"/>
    <mergeCell ref="E51:G51"/>
    <mergeCell ref="E59:G59"/>
    <mergeCell ref="E60:G60"/>
    <mergeCell ref="E52:G52"/>
    <mergeCell ref="E53:G53"/>
    <mergeCell ref="E54:G54"/>
    <mergeCell ref="B54:D54"/>
    <mergeCell ref="B52:D52"/>
    <mergeCell ref="B53:D53"/>
    <mergeCell ref="B58:D58"/>
    <mergeCell ref="B29:C29"/>
    <mergeCell ref="B30:C30"/>
    <mergeCell ref="F30:G30"/>
    <mergeCell ref="F28:G28"/>
    <mergeCell ref="F29:G29"/>
    <mergeCell ref="A40:G40"/>
    <mergeCell ref="D43:D46"/>
    <mergeCell ref="B43:C46"/>
    <mergeCell ref="A43:A46"/>
    <mergeCell ref="E43:F46"/>
    <mergeCell ref="G43:G46"/>
    <mergeCell ref="E41:F41"/>
    <mergeCell ref="E42:F42"/>
    <mergeCell ref="D28:E28"/>
    <mergeCell ref="D29:E29"/>
    <mergeCell ref="D30:E30"/>
    <mergeCell ref="B41:C41"/>
    <mergeCell ref="A4:G5"/>
    <mergeCell ref="A6:G6"/>
    <mergeCell ref="A9:G9"/>
    <mergeCell ref="A12:G12"/>
    <mergeCell ref="A20:G20"/>
    <mergeCell ref="A21:G21"/>
    <mergeCell ref="F25:G25"/>
    <mergeCell ref="F26:G26"/>
    <mergeCell ref="F27:G27"/>
    <mergeCell ref="D25:E25"/>
    <mergeCell ref="D26:E26"/>
    <mergeCell ref="D27:E27"/>
    <mergeCell ref="A13:G18"/>
    <mergeCell ref="B23:C23"/>
    <mergeCell ref="D23:E23"/>
    <mergeCell ref="F23:G23"/>
    <mergeCell ref="B24:C24"/>
    <mergeCell ref="D24:E24"/>
    <mergeCell ref="F24:G24"/>
    <mergeCell ref="B25:C25"/>
    <mergeCell ref="B26:C26"/>
    <mergeCell ref="B27:C27"/>
    <mergeCell ref="E58:G58"/>
    <mergeCell ref="A57:G57"/>
    <mergeCell ref="A10:G10"/>
    <mergeCell ref="A295:G307"/>
    <mergeCell ref="G146:G209"/>
    <mergeCell ref="C275:E275"/>
    <mergeCell ref="C276:E276"/>
    <mergeCell ref="C277:E277"/>
    <mergeCell ref="C278:E278"/>
    <mergeCell ref="E71:F71"/>
    <mergeCell ref="E72:F72"/>
    <mergeCell ref="E70:F70"/>
    <mergeCell ref="E73:F73"/>
    <mergeCell ref="B60:D60"/>
    <mergeCell ref="B61:D61"/>
    <mergeCell ref="E61:G61"/>
    <mergeCell ref="A68:G68"/>
    <mergeCell ref="C69:D69"/>
    <mergeCell ref="E69:F69"/>
    <mergeCell ref="B59:D59"/>
    <mergeCell ref="A62:G62"/>
    <mergeCell ref="F274:G274"/>
    <mergeCell ref="F275:G275"/>
    <mergeCell ref="B28:C28"/>
    <mergeCell ref="F110:F117"/>
    <mergeCell ref="G98:G104"/>
    <mergeCell ref="G107:G141"/>
    <mergeCell ref="A139:A140"/>
    <mergeCell ref="B104:B106"/>
    <mergeCell ref="B108:B109"/>
    <mergeCell ref="B110:B117"/>
    <mergeCell ref="B118:B122"/>
    <mergeCell ref="B123:B125"/>
    <mergeCell ref="B126:B129"/>
    <mergeCell ref="B130:B134"/>
    <mergeCell ref="B135:B137"/>
    <mergeCell ref="B139:B140"/>
  </mergeCells>
  <phoneticPr fontId="20" type="noConversion"/>
  <hyperlinks>
    <hyperlink ref="G146" r:id="rId1"/>
    <hyperlink ref="G227" r:id="rId2"/>
    <hyperlink ref="G228" r:id="rId3"/>
    <hyperlink ref="G229" r:id="rId4"/>
    <hyperlink ref="G230" r:id="rId5"/>
    <hyperlink ref="G231" r:id="rId6"/>
    <hyperlink ref="G215" r:id="rId7"/>
    <hyperlink ref="G43" r:id="rId8" display="https://www.sen.gov.py/application/files/5215/9469/1476/SEN-Manual_RCC.pdf"/>
    <hyperlink ref="A38" r:id="rId9"/>
    <hyperlink ref="A40" r:id="rId10"/>
    <hyperlink ref="E52" r:id="rId11"/>
    <hyperlink ref="G70" r:id="rId12" location="!/buscar_informacion#busqueda"/>
    <hyperlink ref="F253" r:id="rId13"/>
    <hyperlink ref="F254" r:id="rId14"/>
    <hyperlink ref="F255" r:id="rId15"/>
    <hyperlink ref="G90" r:id="rId16"/>
    <hyperlink ref="G77" r:id="rId17" display="https://www.sen.gov.py/application/files/3816/5030/2317/Ejecucion_Primer_Trimestre.pdf"/>
  </hyperlinks>
  <pageMargins left="0.23622047244094491" right="0.23622047244094491" top="0.74803149606299213" bottom="0.74803149606299213" header="0.31496062992125984" footer="0.31496062992125984"/>
  <pageSetup paperSize="9" scale="85" orientation="landscape" r:id="rId18"/>
  <headerFooter>
    <oddFooter>Página &amp;P</oddFooter>
  </headerFooter>
  <drawing r:id="rId1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Hoja1</vt:lpstr>
      <vt:lpstr>Hoja1!Área_de_impresión</vt:lpstr>
      <vt:lpstr>Hoja1!Títulos_a_imprimir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SENAC</dc:creator>
  <cp:lastModifiedBy>JHVBB</cp:lastModifiedBy>
  <cp:lastPrinted>2022-07-11T21:48:42Z</cp:lastPrinted>
  <dcterms:created xsi:type="dcterms:W3CDTF">2020-06-23T19:35:00Z</dcterms:created>
  <dcterms:modified xsi:type="dcterms:W3CDTF">2022-07-11T21:48:51Z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2058-11.2.0.9937</vt:lpwstr>
  </property>
</Properties>
</file>