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160"/>
  </bookViews>
  <sheets>
    <sheet name="Hoja1" sheetId="1" r:id="rId1"/>
  </sheets>
  <externalReferences>
    <externalReference r:id="rId2"/>
  </externalReferences>
  <definedNames>
    <definedName name="_xlnm.Print_Area" localSheetId="0">Hoja1!$A$1:$G$308</definedName>
    <definedName name="_xlnm.Print_Titles" localSheetId="0">Hoja1!$1:$5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8" i="1" l="1"/>
  <c r="D137" i="1"/>
  <c r="D135" i="1"/>
  <c r="D117" i="1"/>
  <c r="D114" i="1"/>
  <c r="D111" i="1"/>
  <c r="D110" i="1"/>
  <c r="D106" i="1"/>
  <c r="D105" i="1"/>
  <c r="D104" i="1"/>
  <c r="E209" i="1" l="1"/>
  <c r="F208" i="1"/>
  <c r="F207" i="1"/>
  <c r="F206" i="1"/>
  <c r="F205" i="1"/>
  <c r="F204" i="1"/>
  <c r="F203" i="1"/>
  <c r="F202" i="1"/>
  <c r="D201" i="1"/>
  <c r="F201" i="1" s="1"/>
  <c r="F200" i="1"/>
  <c r="D199" i="1"/>
  <c r="F199" i="1" s="1"/>
  <c r="D198" i="1"/>
  <c r="F198" i="1" s="1"/>
  <c r="D197" i="1"/>
  <c r="F197" i="1" s="1"/>
  <c r="D196" i="1"/>
  <c r="F196" i="1" s="1"/>
  <c r="D195" i="1"/>
  <c r="F195" i="1" s="1"/>
  <c r="D194" i="1"/>
  <c r="F194" i="1" s="1"/>
  <c r="D193" i="1"/>
  <c r="F193" i="1" s="1"/>
  <c r="F192" i="1"/>
  <c r="D191" i="1"/>
  <c r="F191" i="1" s="1"/>
  <c r="F190" i="1"/>
  <c r="D189" i="1"/>
  <c r="F189" i="1" s="1"/>
  <c r="F188" i="1"/>
  <c r="F187" i="1"/>
  <c r="D186" i="1"/>
  <c r="F186" i="1" s="1"/>
  <c r="D185" i="1"/>
  <c r="F185" i="1" s="1"/>
  <c r="F184" i="1"/>
  <c r="F183" i="1"/>
  <c r="F182" i="1"/>
  <c r="D181" i="1"/>
  <c r="F181" i="1" s="1"/>
  <c r="F180" i="1"/>
  <c r="D179" i="1"/>
  <c r="F179" i="1" s="1"/>
  <c r="F178" i="1"/>
  <c r="D177" i="1"/>
  <c r="F177" i="1" s="1"/>
  <c r="F176" i="1"/>
  <c r="F175" i="1"/>
  <c r="F174" i="1"/>
  <c r="D173" i="1"/>
  <c r="F173" i="1" s="1"/>
  <c r="D172" i="1"/>
  <c r="F172" i="1" s="1"/>
  <c r="F171" i="1"/>
  <c r="F170" i="1"/>
  <c r="D169" i="1"/>
  <c r="F169" i="1" s="1"/>
  <c r="F168" i="1"/>
  <c r="F167" i="1"/>
  <c r="D166" i="1"/>
  <c r="F166" i="1" s="1"/>
  <c r="F165" i="1"/>
  <c r="D164" i="1"/>
  <c r="F164" i="1" s="1"/>
  <c r="F163" i="1"/>
  <c r="D162" i="1"/>
  <c r="F162" i="1" s="1"/>
  <c r="D161" i="1"/>
  <c r="F161" i="1" s="1"/>
  <c r="D160" i="1"/>
  <c r="F160" i="1" s="1"/>
  <c r="F159" i="1"/>
  <c r="F158" i="1"/>
  <c r="F157" i="1"/>
  <c r="F156" i="1"/>
  <c r="F155" i="1"/>
  <c r="D154" i="1"/>
  <c r="F154" i="1" s="1"/>
  <c r="D153" i="1"/>
  <c r="F153" i="1" s="1"/>
  <c r="D152" i="1"/>
  <c r="F152" i="1" s="1"/>
  <c r="D151" i="1"/>
  <c r="F150" i="1"/>
  <c r="F149" i="1"/>
  <c r="F147" i="1"/>
  <c r="F146" i="1"/>
  <c r="D209" i="1" l="1"/>
  <c r="F151" i="1"/>
  <c r="F209" i="1" s="1"/>
</calcChain>
</file>

<file path=xl/sharedStrings.xml><?xml version="1.0" encoding="utf-8"?>
<sst xmlns="http://schemas.openxmlformats.org/spreadsheetml/2006/main" count="449" uniqueCount="333">
  <si>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</si>
  <si>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</si>
  <si>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</si>
  <si>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</si>
  <si>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</si>
  <si>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</si>
  <si>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</si>
  <si>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</si>
  <si>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</si>
  <si>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</si>
  <si>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</si>
  <si>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</si>
  <si>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</si>
  <si>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</si>
  <si>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</si>
  <si>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</si>
  <si>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</si>
  <si>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</si>
  <si>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</si>
  <si>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</si>
  <si>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</si>
  <si>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</si>
  <si>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</si>
  <si>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</si>
  <si>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</si>
  <si>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</si>
  <si>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</si>
  <si>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</si>
  <si>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</si>
  <si>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</si>
  <si>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</si>
  <si>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</si>
  <si>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</si>
  <si>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</si>
  <si>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</si>
  <si>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</si>
  <si>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</si>
  <si>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</si>
  <si>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</si>
  <si>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</si>
  <si>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</si>
  <si>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</si>
  <si>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</si>
  <si>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</si>
  <si>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</si>
  <si>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</si>
  <si>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</si>
  <si>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</si>
  <si>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</si>
  <si>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</si>
  <si>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</si>
  <si>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</si>
  <si>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</si>
  <si>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</si>
  <si>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</si>
  <si>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</si>
  <si>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</si>
  <si>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</si>
  <si>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</si>
  <si>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</si>
  <si>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</si>
  <si>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</si>
  <si>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</si>
  <si>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</si>
  <si>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</si>
  <si>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</si>
  <si>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</si>
  <si>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</si>
  <si>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</si>
  <si>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</si>
  <si>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</si>
  <si>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</si>
  <si>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</si>
  <si>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</si>
  <si>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</si>
  <si>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</si>
  <si>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</si>
  <si>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</si>
  <si>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</si>
  <si>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</si>
  <si>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</si>
  <si>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</si>
  <si>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</si>
  <si>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</si>
  <si>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</si>
  <si>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</si>
  <si>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</si>
  <si>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</si>
  <si>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</si>
  <si>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</si>
  <si>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</si>
  <si>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</si>
  <si>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</si>
  <si>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</si>
  <si>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</si>
  <si>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</si>
  <si>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</si>
  <si>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</si>
  <si>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</si>
  <si>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</si>
  <si>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</si>
  <si>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</si>
  <si>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</si>
  <si>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</si>
  <si>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</si>
  <si>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</si>
  <si>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</si>
  <si>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</si>
  <si>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</si>
  <si>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</si>
  <si>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</si>
  <si>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Ing. Miguel Kurita</t>
  </si>
  <si>
    <t>Jefe de Gabinete</t>
  </si>
  <si>
    <t>Secretaría General</t>
  </si>
  <si>
    <t>Secretaria general</t>
  </si>
  <si>
    <t>Abg. María del Pilar Cantero</t>
  </si>
  <si>
    <t>Dirección General de Anticorrupción</t>
  </si>
  <si>
    <t>Abg. Raymond Crecchi Della Loggia</t>
  </si>
  <si>
    <t>Dirección General de Administración y Finanzas</t>
  </si>
  <si>
    <t>Ing. María Elena Muñoz de Jolay</t>
  </si>
  <si>
    <t>Directora general</t>
  </si>
  <si>
    <t>Dirección de Planificación y Sistematización</t>
  </si>
  <si>
    <t>Sra. Ofelia Insaurralde</t>
  </si>
  <si>
    <t>Dirección de Auditoría Interna</t>
  </si>
  <si>
    <t>Lic. Elvira Centurión</t>
  </si>
  <si>
    <t>Directora</t>
  </si>
  <si>
    <t>Dirección de Comunicación e Información Pública</t>
  </si>
  <si>
    <t>Sra. Jazna Arza</t>
  </si>
  <si>
    <t>Cantidad de Miembros del CRCC: 7</t>
  </si>
  <si>
    <t>Total Hombres :  2</t>
  </si>
  <si>
    <t>Total Mujeres:  5</t>
  </si>
  <si>
    <t>Total nivel directivo o rango superior:  7</t>
  </si>
  <si>
    <t>Gestionar y reducir integralmente los riesgos de desastres en el Paraguay</t>
  </si>
  <si>
    <t>Profesionalidad, transparencia y rendición de cuentas</t>
  </si>
  <si>
    <t>Se integra en el POI, se desarrolla en el PEI, incluye puntos específicos del PND y los ODS y se orienta al cumplimiento del Marco de Sendai para la Reducción del Riesgo de Desastres, aprobado por Decreto Nº 5965/2016 así como a la Política Nacional de GRRD aprobado por Decreto Nº 1402/14</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</si>
  <si>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</si>
  <si>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</si>
  <si>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Responde a la Misión institucional y a su Marco Legal. La Política Nacional de Gestión y Reducción de Riesgos de Desastres y el Plan Nacional de Implementación del Marco de Sendai fueron elaborados en procesos participativos</t>
  </si>
  <si>
    <t>Asistencia a familias afectadas por eventos que generan daños y pérdidas</t>
  </si>
  <si>
    <t>Paliar el sufrimiento humano de personas afectadas por situaciones de emergencia o desastres</t>
  </si>
  <si>
    <t>Se informa sobre lo actuado</t>
  </si>
  <si>
    <r>
      <t xml:space="preserve">Res. SEN Nº 93/2020 </t>
    </r>
    <r>
      <rPr>
        <u/>
        <sz val="14"/>
        <color rgb="FF0070C0"/>
        <rFont val="Calibri"/>
        <family val="2"/>
        <scheme val="minor"/>
      </rPr>
      <t>https://www.sen.gov.py/application/files/2215/9468/6128/RSEN_93-20_CRCC.pdf</t>
    </r>
  </si>
  <si>
    <t>NO SE REGISTRAN DENUNCIAS</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</si>
  <si>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</si>
  <si>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</si>
  <si>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</si>
  <si>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</si>
  <si>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</si>
  <si>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</si>
  <si>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</si>
  <si>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</si>
  <si>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</si>
  <si>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</si>
  <si>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</si>
  <si>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</si>
  <si>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Telefonos, Telefax y otros Servicios de Telecominicaciòn</t>
  </si>
  <si>
    <t>PASAJES</t>
  </si>
  <si>
    <t>Viaticos y Movilidad</t>
  </si>
  <si>
    <t>Mantenimiento y Reparacion Menores de Edificios y Locales</t>
  </si>
  <si>
    <t>Mantenimiento y Reparacion Menores de Maquinarias, Equipos y Muebles de Oficinas</t>
  </si>
  <si>
    <t>Mantenimiento y Reparacion Menores de Equipos de Transporte</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</si>
  <si>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</si>
  <si>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</si>
  <si>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</si>
  <si>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</si>
  <si>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</si>
  <si>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</si>
  <si>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</si>
  <si>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</si>
  <si>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</si>
  <si>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</si>
  <si>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</si>
  <si>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</si>
  <si>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</si>
  <si>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</si>
  <si>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</si>
  <si>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</si>
  <si>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</si>
  <si>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</si>
  <si>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</si>
  <si>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</si>
  <si>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</si>
  <si>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</si>
  <si>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Utensilios de Cocina y Comedor</t>
  </si>
  <si>
    <t>Compuestos Quimicos</t>
  </si>
  <si>
    <t>Tintas, Pinturas y Colorantes</t>
  </si>
  <si>
    <t>Utiles y Materiales Medicos - Quirurgicos y de laboratorios</t>
  </si>
  <si>
    <t>COMBUSTIBLES</t>
  </si>
  <si>
    <t>Cubiertas y Camaras de aire</t>
  </si>
  <si>
    <t>Herramientas Menores</t>
  </si>
  <si>
    <t>Prodctos o Insumos No Metalicos</t>
  </si>
  <si>
    <t>Bienes de Consumos Varios</t>
  </si>
  <si>
    <t>Equipos de Comunicaciones y Señalamientos</t>
  </si>
  <si>
    <t>Adq. De Muebles y Enseres</t>
  </si>
  <si>
    <t>Adq. De Equipos de Computacion</t>
  </si>
  <si>
    <t>AP.A ENTID.C/ FINES SOCIALES O EMERGENCIA (FONE) FF10</t>
  </si>
  <si>
    <t>BECAS</t>
  </si>
  <si>
    <t xml:space="preserve">SUBSIDIOS Y ASIST.SOCIAL A PERS.Y FLIAS </t>
  </si>
  <si>
    <t>PAGO IMP, TASAS, GTOS JUDIC. Y OTROS</t>
  </si>
  <si>
    <t>https://www.sen.gov.py/index.php/transparencia/5189/detalles/view_express_entity/5</t>
  </si>
  <si>
    <t>Aun no se cuenta con la calificación correspondiente al año/2021</t>
  </si>
  <si>
    <t>https://informacionpublica.paraguay.gov.py/portal/#!/buscar_informacion#busqueda</t>
  </si>
  <si>
    <t>12.1.1.16. Gestión y Reducción de Riesgos de Desastres</t>
  </si>
  <si>
    <t>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</si>
  <si>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Programa Central</t>
  </si>
  <si>
    <t>Familias en situación de riesgos de emergencias o desastres</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</si>
  <si>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</si>
  <si>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</si>
  <si>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</si>
  <si>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</si>
  <si>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</si>
  <si>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</si>
  <si>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</si>
  <si>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</si>
  <si>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</si>
  <si>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</si>
  <si>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</si>
  <si>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</si>
  <si>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</si>
  <si>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</si>
  <si>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</si>
  <si>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</si>
  <si>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</si>
  <si>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</si>
  <si>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</si>
  <si>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</si>
  <si>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</si>
  <si>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Adquisición de Bienes</t>
  </si>
  <si>
    <t>sin movimiento</t>
  </si>
  <si>
    <t>https://www.sen.gov.py/index.php/transparencia/5189/detalles/view_express_entity/7</t>
  </si>
  <si>
    <t>Servicio de Rastreo Satelital</t>
  </si>
  <si>
    <t>Servicios de Mantenimiento y Reparacion de Vehiculos Varios</t>
  </si>
  <si>
    <t>En proceso de evaluacion</t>
  </si>
  <si>
    <t>Fone /2022</t>
  </si>
  <si>
    <t>Fone N°01/2022</t>
  </si>
  <si>
    <t>Fone N°02/2022</t>
  </si>
  <si>
    <t>Fone N°03/2022</t>
  </si>
  <si>
    <t>Fone N°04/2022</t>
  </si>
  <si>
    <t>Fone N°05/2022</t>
  </si>
  <si>
    <t>Fone N°06/2022</t>
  </si>
  <si>
    <t>Fone N°07/2022</t>
  </si>
  <si>
    <t>Alquiler de predios varios para depositos  COE -SEN</t>
  </si>
  <si>
    <t>Adquisicion de tanques de 5000 Lts con acoplado</t>
  </si>
  <si>
    <t>Adquisicion de Chapas Zinc</t>
  </si>
  <si>
    <t>Adquisicion de Alimentos para kit Tipo B</t>
  </si>
  <si>
    <t>Adquisicion de productos de la Agricultura Familiar-Poroto 2 kl</t>
  </si>
  <si>
    <t>Adquisicion de Ch. Fibrocemento, Terciadas y Puntales</t>
  </si>
  <si>
    <t>Adquisicion de Alimentos para kit Tipo A</t>
  </si>
  <si>
    <t>Adquisicion de productos de la Agricultura Familiar-Poroto 5 kl</t>
  </si>
  <si>
    <t>Nelson Haedo V.</t>
  </si>
  <si>
    <t>Gical SA</t>
  </si>
  <si>
    <t>Trans Yogapo SA</t>
  </si>
  <si>
    <t>En ejecucion</t>
  </si>
  <si>
    <t>https://www.sen.gov.py/application/files/5215/9469/1476/SEN-Manual_RCC.pdf      https://www.sen.gov.py/application/files/4415/9188/0160/Plan_Estrategico_Institucional_SEN_2019-2023.pdf</t>
  </si>
  <si>
    <r>
      <rPr>
        <u/>
        <sz val="10"/>
        <color rgb="FF0000FF"/>
        <rFont val="Calibri"/>
        <family val="2"/>
        <scheme val="minor"/>
      </rPr>
      <t>https://www.sen.gov.py/application/files/8015/9188/4586/Politica_Nacional_de_Gestion_y_Reduccion_de_Riesgos__2018.pdf</t>
    </r>
    <r>
      <rPr>
        <sz val="10"/>
        <color rgb="FF0000FF"/>
        <rFont val="Calibri"/>
        <family val="2"/>
        <scheme val="minor"/>
      </rPr>
      <t xml:space="preserve">   </t>
    </r>
    <r>
      <rPr>
        <u/>
        <sz val="10"/>
        <color rgb="FF0000FF"/>
        <rFont val="Calibri"/>
        <family val="2"/>
        <scheme val="minor"/>
      </rPr>
      <t>https://www.sen.gov.py/application/files/4415/9188/0160/Plan_Estrategico_Institucional_SEN_2019-2023.pdf   https://www.sen.gov.py/application/files/3115/9188/0841/Marco_de_Sendai_2015-2030_-_final_oficial.pdf  https://www.sen.gov.py/application/files/3615/9301/0324/Decreto_5965_Marco_de_Sendai.pdf</t>
    </r>
  </si>
  <si>
    <t>NO SE REGISTRA AUDITORIAS</t>
  </si>
  <si>
    <t>NO SE REGISTRA PROGRAMAS NO EJECUTADOS</t>
  </si>
  <si>
    <t>Encargado de Despacho de la DGA</t>
  </si>
  <si>
    <t>Encargada de Despacho de la DCIP</t>
  </si>
  <si>
    <t>https://drive.sen.gov.py/index.php/s/oNDjArissbGAbQb</t>
  </si>
  <si>
    <t>NO SE REGISTRA APORTES</t>
  </si>
  <si>
    <t>Periodo del informe:  SEGUNDO TRIMESTRE 2022</t>
  </si>
  <si>
    <t>https://www.sfp.gov.py/sfp/archivos/documentos/Intermedio_Abril_2022_qcrmjvbq.pdf</t>
  </si>
  <si>
    <t>AUN NO DISPONIBLE EN EL PORTAL DE SFP</t>
  </si>
  <si>
    <t>Nivel de cumplimiento Sistema de Transparencia Institucional hasta Abril 2022 - SENAC (100%)</t>
  </si>
  <si>
    <t>AUN NO DISPONIBLE EN EL PORTAL DE LA SENAC</t>
  </si>
  <si>
    <t>AUN NO DISPONIBLE EN EL PORTAL DE TRANSPARENCIA ACTIVA</t>
  </si>
  <si>
    <t>Mobiliario, Herramientas, Eq.Comunicación, Eq. Oficina</t>
  </si>
  <si>
    <t>Total</t>
  </si>
  <si>
    <t>DAI Nº 4/22</t>
  </si>
  <si>
    <t>Nivel 100 Servicios Personales</t>
  </si>
  <si>
    <t>https://drive.sen.gov.py/index.php/s/WNpcwKpSZPwTcW4</t>
  </si>
  <si>
    <t>DAI Nº 5/22</t>
  </si>
  <si>
    <t>Nivel 200 "Servicios no Personales, 232-viaticos y 244 Mantemiento y Reparación menores.</t>
  </si>
  <si>
    <t>DAI Nº 6/22</t>
  </si>
  <si>
    <t>Informe de Rendición de Cuentas - Caja chica</t>
  </si>
  <si>
    <t>https://drive.sen.gov.py/index.php/s/o7fG2RkPGHe4ETk</t>
  </si>
  <si>
    <t>https://drive.sen.gov.py/index.php/s/tSYR5AJXsqjr5iW</t>
  </si>
  <si>
    <t>ABRIL 2022</t>
  </si>
  <si>
    <t>MAYO 2022</t>
  </si>
  <si>
    <t>JUNIO 2022</t>
  </si>
  <si>
    <t>33.334 familias asistidas en el segundo trimestre de 2022.</t>
  </si>
  <si>
    <t>33.334 familias asistidas en el segundo trimestre de 2022</t>
  </si>
  <si>
    <t>Carga en el Sistema de Planificación por Resultados (SPR) de la Secretaria Técnica de Planificación (STP) www.stp.gov.py/v1/spr</t>
  </si>
  <si>
    <t xml:space="preserve">600 personas en situación de calle atendias en el marco del Operativo Invierno, en el segundo trimestre 2022 </t>
  </si>
  <si>
    <t>www.sen.gov.py</t>
  </si>
  <si>
    <t>En el contexto de asistencias a familias y personas afectadas por eventos que generan daños y pérdidas, la SEN ha distribuido -en el periodo de abril al 21 de junio- 10.160.000 litros de agua segura a comunidades indígenas y rurales afectadas por la sequía principalmente de los departamentos de la Región Occidental del país. También se atendió a familias del Departamento Central, San Pedro, Itapúa, Caaguazu, Guairá y Concepción afectadas por tormentas severas y granizadas. Debido al impacto de la prolongada sequía en la producción y medios de vida de familias campesinas y sectores sociales vulnerables, el Gobierno Nacional (Ministerio del Interior, Ministerio de Agricultura y Ganadería y Secretaría de Emergencia Nacional) y las Organizaciones firmaron un acuerdo para la ayuda alimentaria de dichas familias. Asimismo, como todos los años, se activó el Operativo Invierno de protección ante bajas temperaturas, un total de 488 personas fueron cobijadas en el albergue habilitado donde la ayuda humanitaria consiste en protección del frío (frazadas, colchones, ropa), comida caliente, e higienización. Así también unas 94personas fueron asistidas en calle con colchones y frazadas. Este operativo es implementado por la SEN cuando se registran temperaturas menores a 10ºC en estrecha colaboración con el Sistema 911 de la Policía Nacional. ARTICULACIÓN INTERINSTITUCIONAL:
La coordinación y articulación interinstitucional fue otro de los aspectos abordados en el trimestre para lo cual se realizaron reuniones de intercambio y planificación con: -el Ministerio de Agricultura y Ganadería (MAG), Instituto Nacional de Alimentación y Nutrición (INAN), y representantes del Ministerio de Hacienda – Subsecretaría de Estado Tributación, con el objetivo de fortalecer la coordinación interinstitucional, a efectos de impulsar los productos de la agricultura familiar campesina como proveedora de las compras públicas; -con la Comisión Nacional Demarcadora de Límites del Paraguay, dependiente del Ministerio de Relaciones Exteriores (MRE) para, a fin de solicitar a la Comisión la articulación a nivel gubernamental para la preparación en el marco de los incendios forestales considerando los antecedentes de incendio transfronterizo con Bolivia. Asimismo, se realizaron reuniones con agencias de cooperación y socios humanitarios con el fin coordinar trabajos en diversas áreas de interés en Gestión y Reducción de Riesgos de Desastres: Cruz Roja Paraguaya, Banco Mundial, Fondo de Población de las Naciones Unidas, entre otros. FIRMA DE MOU Y CONVENIO DE COOPERACIÓN: Para afianzar y establecer vínculos de trabajo en el marco de la Gestión y Reducción de Riesgos de Desastres la Secretaría de Emergencia Nacional y el Fondo de las Naciones Unidas para la Infancia (UNICEF) firmaron un memorándum de entendimiento y un Convenio de Cooperación con la organización Plan Internacional. CAMPAÑAS: Con el objetivo de generar una cultura de prevención y concienciar respecto a los incendios forestales y de campo, la Secretaría de Emergencia Nacional une esfuerzos con organizaciones y entidades del estado, el sector privado, la Cooperación Internacional y la sociedad civil, para llevar a cabo la Campaña #NoEnciendasUnaTragedia. La SEN participó en la campaña “Junio Verde”, en la cual reitera el compromiso institucional de generar conciencia e impulsar acciones concretas, como campañas comunicacionales o espacios de debate a favor del cuidado del medio ambiente.</t>
  </si>
  <si>
    <t>Servicios Técnicos y Profesionales Varios</t>
  </si>
  <si>
    <t>Adq. De Repuestos y Accesorios Menores</t>
  </si>
  <si>
    <t>Equipos de Educativos y Recreacionales</t>
  </si>
  <si>
    <t>Adq. De Equipos de Oficina</t>
  </si>
  <si>
    <t>AP.A ENTID.C/ FINES SOCIALES O EMERGENCIA (FONE) FF 10-818</t>
  </si>
  <si>
    <t>AP.A ENTID.C/ FINES SOCIALES O EMERGENCIA (FONE) FF 20-817</t>
  </si>
  <si>
    <t>AP.A ENTID.C/ FINES SOCIALES O EMERGENCIA (FONE) FF30-30</t>
  </si>
  <si>
    <t>TOTAL</t>
  </si>
  <si>
    <t>Abril 2022</t>
  </si>
  <si>
    <t>Mayo 2022</t>
  </si>
  <si>
    <t>Junio 2022</t>
  </si>
  <si>
    <t>Servicio de Mantenimiento y Reparacion de Vehiculo de la marca Toyota</t>
  </si>
  <si>
    <t>Servicio de seguro medico para funcionarios</t>
  </si>
  <si>
    <t>Adquisición de pinturas y colorantes</t>
  </si>
  <si>
    <t>Servicio de Mantenimiento y Reparación de Motores generdores</t>
  </si>
  <si>
    <t>Localiza PY S.A</t>
  </si>
  <si>
    <t>En proceso de carga de llamado</t>
  </si>
  <si>
    <t>Fone N° 08/2022</t>
  </si>
  <si>
    <t>Fone N° 09/2022</t>
  </si>
  <si>
    <t>Fone N° 11/2022</t>
  </si>
  <si>
    <t>Adquisicion de Aceite para kit A y Jabon en Pan</t>
  </si>
  <si>
    <t>Adquisicion de Alimentos y Articulos varios para operativo Invierno</t>
  </si>
  <si>
    <t>Adquisicion de Mani y Carne Conservada</t>
  </si>
  <si>
    <t>Metalcar S.A</t>
  </si>
  <si>
    <t>Ferreteria Industrial SAE</t>
  </si>
  <si>
    <t>Faguma S.A</t>
  </si>
  <si>
    <t>El Castillo S.A</t>
  </si>
  <si>
    <t>Tack S.A</t>
  </si>
  <si>
    <t>Los Altares S.A.</t>
  </si>
  <si>
    <t>Innovali S.A</t>
  </si>
  <si>
    <t>Beltrom S.A</t>
  </si>
  <si>
    <t>M Y F Ind y Com S.A.</t>
  </si>
  <si>
    <t>Procesos Industriales S.A.C.e.I</t>
  </si>
  <si>
    <t>Nutripan de Gabriela Vallejos</t>
  </si>
  <si>
    <t>Cooperativa Agronorte Ltda</t>
  </si>
  <si>
    <t>Diosnel Vera</t>
  </si>
  <si>
    <t>Silverio Ybarra</t>
  </si>
  <si>
    <t>Luis German Roa</t>
  </si>
  <si>
    <t>Hilsa Jorgelina Mendez</t>
  </si>
  <si>
    <t>Grimex S.A.</t>
  </si>
  <si>
    <t>San Benito S.A.</t>
  </si>
  <si>
    <t>ContiParaguay S.A</t>
  </si>
  <si>
    <t>Samal S.R.L.</t>
  </si>
  <si>
    <t>Ejecucion</t>
  </si>
  <si>
    <t>Contratos pendientes de firma</t>
  </si>
  <si>
    <t>hasta Junio/2022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</si>
</sst>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 #,##0.00_-;_-* &quot;-&quot;??_-;_-@_-"/>
    <numFmt numFmtId="165" formatCode="_ * #,##0_ ;_ * \-#,##0_ ;_ * &quot;-&quot;_ ;_ @_ "/>
    <numFmt numFmtId="166" formatCode="#,##0;[Red]#,##0"/>
    <numFmt numFmtId="167" formatCode="_ * #,##0_ ;_ * \-#,##0_ ;_ * &quot;-&quot;??_ ;_ @_ "/>
    <numFmt numFmtId="168" formatCode="_(* #,##0_);_(* \(#,##0\);_(* &quot;-&quot;??_);_(@_)"/>
    <numFmt numFmtId="169" formatCode="#,##0_ ;\-#,##0\ "/>
  </numFmts>
  <fonts count="5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sz val="8"/>
      <color theme="1"/>
      <name val="Calibri"/>
      <family val="2"/>
    </font>
    <font>
      <sz val="18"/>
      <name val="Calibri"/>
      <family val="2"/>
    </font>
    <font>
      <b/>
      <u/>
      <sz val="14"/>
      <name val="Calibri"/>
      <family val="2"/>
    </font>
    <font>
      <b/>
      <u/>
      <sz val="13"/>
      <name val="Calibri"/>
      <family val="2"/>
      <scheme val="minor"/>
    </font>
    <font>
      <b/>
      <u/>
      <sz val="13"/>
      <name val="Calibri"/>
      <family val="2"/>
    </font>
    <font>
      <b/>
      <u/>
      <sz val="14"/>
      <name val="Calibri"/>
      <family val="2"/>
      <scheme val="minor"/>
    </font>
    <font>
      <sz val="12"/>
      <name val="Calibri"/>
      <family val="2"/>
      <scheme val="minor"/>
    </font>
    <font>
      <b/>
      <sz val="14"/>
      <name val="Calibri"/>
      <family val="2"/>
      <scheme val="minor"/>
    </font>
    <font>
      <u/>
      <sz val="14"/>
      <color rgb="FF0070C0"/>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11"/>
      <color theme="1"/>
      <name val="Calibri"/>
      <family val="2"/>
    </font>
    <font>
      <b/>
      <sz val="9"/>
      <color theme="1"/>
      <name val="Calibri"/>
      <family val="2"/>
    </font>
    <font>
      <b/>
      <sz val="9"/>
      <color theme="1"/>
      <name val="Calibri"/>
      <family val="2"/>
      <scheme val="minor"/>
    </font>
    <font>
      <sz val="9"/>
      <color rgb="FF0000FF"/>
      <name val="Calibri"/>
      <family val="2"/>
      <scheme val="minor"/>
    </font>
    <font>
      <b/>
      <sz val="9"/>
      <name val="Calibri"/>
      <family val="2"/>
      <scheme val="minor"/>
    </font>
    <font>
      <sz val="10"/>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b/>
      <sz val="12"/>
      <color rgb="FF0000FF"/>
      <name val="Calibri"/>
      <family val="2"/>
      <scheme val="minor"/>
    </font>
    <font>
      <sz val="11"/>
      <color theme="1"/>
      <name val="Calibri"/>
      <charset val="134"/>
      <scheme val="minor"/>
    </font>
    <font>
      <sz val="11"/>
      <color rgb="FF333333"/>
      <name val="Calibri"/>
      <family val="2"/>
      <scheme val="minor"/>
    </font>
    <font>
      <i/>
      <sz val="10"/>
      <name val="Calibri"/>
      <family val="2"/>
      <scheme val="minor"/>
    </font>
    <font>
      <sz val="1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alignment vertical="center"/>
    </xf>
    <xf numFmtId="0" fontId="31" fillId="0" borderId="0" applyNumberFormat="0" applyFill="0" applyBorder="0" applyAlignment="0" applyProtection="0">
      <alignment vertical="center"/>
    </xf>
    <xf numFmtId="43" fontId="32" fillId="0" borderId="0" applyFont="0" applyFill="0" applyBorder="0" applyAlignment="0" applyProtection="0"/>
    <xf numFmtId="165" fontId="46" fillId="0" borderId="0" applyFont="0" applyFill="0" applyBorder="0" applyAlignment="0" applyProtection="0"/>
    <xf numFmtId="0" fontId="1" fillId="0" borderId="0"/>
    <xf numFmtId="164" fontId="1" fillId="0" borderId="0" applyFont="0" applyFill="0" applyBorder="0" applyAlignment="0" applyProtection="0"/>
  </cellStyleXfs>
  <cellXfs count="338">
    <xf numFmtId="0" fontId="0" fillId="0" borderId="0" xfId="0">
      <alignment vertical="center"/>
    </xf>
    <xf numFmtId="0" fontId="4" fillId="0" borderId="0" xfId="0" applyFont="1">
      <alignment vertical="center"/>
    </xf>
    <xf numFmtId="0" fontId="0" fillId="0" borderId="0" xfId="0" applyFill="1">
      <alignment vertical="center"/>
    </xf>
    <xf numFmtId="0" fontId="13" fillId="0" borderId="0" xfId="0" applyFont="1">
      <alignment vertical="center"/>
    </xf>
    <xf numFmtId="0" fontId="13" fillId="0" borderId="0" xfId="0" applyFont="1" applyBorder="1">
      <alignment vertical="center"/>
    </xf>
    <xf numFmtId="0" fontId="13" fillId="0" borderId="0" xfId="0" applyFont="1" applyFill="1">
      <alignment vertical="center"/>
    </xf>
    <xf numFmtId="0" fontId="14" fillId="0" borderId="0" xfId="0" applyFont="1">
      <alignment vertical="center"/>
    </xf>
    <xf numFmtId="0" fontId="16" fillId="0" borderId="0" xfId="0" applyFont="1">
      <alignment vertical="center"/>
    </xf>
    <xf numFmtId="0" fontId="13" fillId="0" borderId="0" xfId="0" applyFont="1" applyAlignment="1">
      <alignment horizontal="center" vertical="center"/>
    </xf>
    <xf numFmtId="0" fontId="14" fillId="2" borderId="0" xfId="0" applyFont="1" applyFill="1" applyBorder="1" applyAlignment="1">
      <alignment horizontal="center" vertical="center"/>
    </xf>
    <xf numFmtId="0" fontId="13" fillId="2" borderId="0" xfId="0" applyFont="1" applyFill="1">
      <alignment vertical="center"/>
    </xf>
    <xf numFmtId="0" fontId="0" fillId="2" borderId="0" xfId="0" applyFill="1">
      <alignment vertical="center"/>
    </xf>
    <xf numFmtId="0" fontId="13" fillId="2" borderId="0" xfId="0" applyFont="1" applyFill="1" applyBorder="1">
      <alignment vertical="center"/>
    </xf>
    <xf numFmtId="0" fontId="6" fillId="0" borderId="0" xfId="0" applyFont="1" applyFill="1" applyBorder="1" applyAlignment="1">
      <alignment vertical="center"/>
    </xf>
    <xf numFmtId="0" fontId="11" fillId="0" borderId="0"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4" fillId="0" borderId="0" xfId="0" applyFont="1" applyFill="1" applyBorder="1">
      <alignment vertical="center"/>
    </xf>
    <xf numFmtId="0" fontId="13" fillId="2" borderId="4" xfId="0" applyFont="1" applyFill="1" applyBorder="1" applyAlignment="1">
      <alignment horizontal="center" vertical="center"/>
    </xf>
    <xf numFmtId="0" fontId="16" fillId="0" borderId="0" xfId="0" applyFont="1" applyFill="1" applyBorder="1">
      <alignment vertical="center"/>
    </xf>
    <xf numFmtId="0" fontId="14" fillId="0" borderId="0" xfId="0" applyFont="1" applyFill="1" applyBorder="1" applyAlignment="1">
      <alignment horizontal="center" vertical="center"/>
    </xf>
    <xf numFmtId="0" fontId="0" fillId="2" borderId="0" xfId="0" applyFill="1" applyBorder="1">
      <alignment vertical="center"/>
    </xf>
    <xf numFmtId="0" fontId="13" fillId="2" borderId="0" xfId="0" applyFont="1" applyFill="1" applyBorder="1" applyAlignment="1">
      <alignment horizontal="center" vertical="center"/>
    </xf>
    <xf numFmtId="0" fontId="8" fillId="0" borderId="8" xfId="0" applyFont="1" applyFill="1" applyBorder="1">
      <alignment vertical="center"/>
    </xf>
    <xf numFmtId="0" fontId="7" fillId="0" borderId="12" xfId="0" applyFont="1" applyFill="1" applyBorder="1">
      <alignment vertical="center"/>
    </xf>
    <xf numFmtId="0" fontId="13" fillId="0" borderId="12" xfId="0" applyFont="1" applyFill="1" applyBorder="1">
      <alignment vertical="center"/>
    </xf>
    <xf numFmtId="0" fontId="13" fillId="0" borderId="9" xfId="0" applyFont="1" applyFill="1" applyBorder="1">
      <alignment vertical="center"/>
    </xf>
    <xf numFmtId="0" fontId="8" fillId="0" borderId="11" xfId="0" applyFont="1" applyFill="1" applyBorder="1">
      <alignment vertical="center"/>
    </xf>
    <xf numFmtId="0" fontId="7" fillId="0" borderId="4"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6" fillId="0" borderId="1" xfId="0" applyFont="1" applyFill="1" applyBorder="1" applyAlignment="1">
      <alignment horizontal="center" vertical="top" wrapText="1"/>
    </xf>
    <xf numFmtId="0" fontId="16"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lignment vertical="center"/>
    </xf>
    <xf numFmtId="0" fontId="14" fillId="0" borderId="1" xfId="0" applyFont="1" applyFill="1" applyBorder="1">
      <alignment vertical="center"/>
    </xf>
    <xf numFmtId="0" fontId="16" fillId="0" borderId="1" xfId="0" applyFont="1" applyFill="1" applyBorder="1">
      <alignment vertical="center"/>
    </xf>
    <xf numFmtId="0" fontId="13" fillId="0" borderId="1" xfId="0" applyFont="1" applyFill="1" applyBorder="1">
      <alignmen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13" xfId="0" applyFont="1" applyFill="1" applyBorder="1" applyAlignment="1">
      <alignment horizontal="center" vertical="center" wrapText="1"/>
    </xf>
    <xf numFmtId="0" fontId="0" fillId="0" borderId="1" xfId="0" applyBorder="1">
      <alignment vertical="center"/>
    </xf>
    <xf numFmtId="14" fontId="4" fillId="0" borderId="1" xfId="0" applyNumberFormat="1" applyFont="1" applyFill="1" applyBorder="1" applyAlignment="1">
      <alignment horizontal="center" vertical="center"/>
    </xf>
    <xf numFmtId="0" fontId="34" fillId="0" borderId="1" xfId="0" applyFont="1" applyFill="1" applyBorder="1">
      <alignment vertical="center"/>
    </xf>
    <xf numFmtId="0" fontId="15" fillId="0" borderId="14" xfId="0" applyFont="1" applyFill="1" applyBorder="1">
      <alignment vertical="center"/>
    </xf>
    <xf numFmtId="14" fontId="4" fillId="0" borderId="14"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15" fillId="0" borderId="14" xfId="0" applyFont="1" applyFill="1" applyBorder="1" applyAlignment="1">
      <alignmen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xf>
    <xf numFmtId="0" fontId="37" fillId="0" borderId="1" xfId="0" applyFont="1" applyBorder="1" applyAlignment="1">
      <alignment horizontal="left" vertical="center" wrapText="1"/>
    </xf>
    <xf numFmtId="0" fontId="37" fillId="0" borderId="1" xfId="1" applyFont="1" applyBorder="1" applyAlignment="1">
      <alignment horizontal="left" vertical="center" wrapText="1"/>
    </xf>
    <xf numFmtId="0" fontId="38" fillId="0" borderId="1" xfId="1" applyFont="1" applyBorder="1" applyAlignment="1">
      <alignment horizontal="left" vertical="center"/>
    </xf>
    <xf numFmtId="168" fontId="0" fillId="0" borderId="1" xfId="2" applyNumberFormat="1" applyFont="1" applyFill="1" applyBorder="1" applyAlignment="1">
      <alignment vertical="center"/>
    </xf>
    <xf numFmtId="0" fontId="0" fillId="0" borderId="1" xfId="0" applyFont="1" applyBorder="1" applyAlignment="1"/>
    <xf numFmtId="0" fontId="3" fillId="0" borderId="0" xfId="0" applyFont="1">
      <alignment vertical="center"/>
    </xf>
    <xf numFmtId="0" fontId="39" fillId="0" borderId="1" xfId="0" applyFont="1" applyFill="1" applyBorder="1" applyAlignment="1">
      <alignment vertical="center" wrapText="1"/>
    </xf>
    <xf numFmtId="0" fontId="2" fillId="0" borderId="1" xfId="0" applyFont="1" applyBorder="1" applyAlignment="1">
      <alignment vertical="center"/>
    </xf>
    <xf numFmtId="9" fontId="13" fillId="0" borderId="1" xfId="3" applyNumberFormat="1" applyFont="1" applyFill="1" applyBorder="1" applyAlignment="1">
      <alignment vertical="center"/>
    </xf>
    <xf numFmtId="0" fontId="13" fillId="0" borderId="0" xfId="0" applyFont="1" applyFill="1" applyBorder="1" applyAlignment="1">
      <alignment horizontal="center" vertical="center"/>
    </xf>
    <xf numFmtId="0" fontId="13" fillId="0" borderId="6" xfId="0" applyFont="1" applyFill="1" applyBorder="1" applyAlignment="1">
      <alignment vertical="center"/>
    </xf>
    <xf numFmtId="0" fontId="13" fillId="0" borderId="1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41" fillId="0" borderId="1" xfId="1" applyFont="1" applyFill="1" applyBorder="1" applyAlignment="1">
      <alignment vertical="center" wrapText="1"/>
    </xf>
    <xf numFmtId="3"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7" fillId="2"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13" xfId="0" applyFont="1" applyFill="1" applyBorder="1" applyAlignment="1">
      <alignment horizontal="center" vertical="center"/>
    </xf>
    <xf numFmtId="0" fontId="15" fillId="4" borderId="1" xfId="0" applyFont="1" applyFill="1" applyBorder="1" applyAlignment="1">
      <alignment horizontal="center" vertical="center" wrapText="1"/>
    </xf>
    <xf numFmtId="14" fontId="13" fillId="0" borderId="1" xfId="0" applyNumberFormat="1" applyFont="1" applyFill="1" applyBorder="1" applyAlignment="1">
      <alignment horizontal="left" vertical="center"/>
    </xf>
    <xf numFmtId="14" fontId="13" fillId="0" borderId="14" xfId="0" applyNumberFormat="1" applyFont="1" applyFill="1" applyBorder="1" applyAlignment="1">
      <alignment horizontal="left" vertical="center"/>
    </xf>
    <xf numFmtId="0" fontId="15" fillId="0" borderId="1" xfId="0" quotePrefix="1" applyFont="1" applyFill="1" applyBorder="1" applyAlignment="1">
      <alignment horizontal="left" vertical="center" wrapText="1"/>
    </xf>
    <xf numFmtId="0" fontId="14" fillId="0" borderId="1" xfId="0" quotePrefix="1" applyFont="1" applyFill="1" applyBorder="1" applyAlignment="1">
      <alignment horizontal="left" vertical="center"/>
    </xf>
    <xf numFmtId="0" fontId="16" fillId="0" borderId="1" xfId="0" quotePrefix="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31" fillId="0" borderId="1" xfId="1" applyFill="1" applyBorder="1" applyAlignment="1">
      <alignment horizontal="center" vertical="center"/>
    </xf>
    <xf numFmtId="0" fontId="48" fillId="0" borderId="1" xfId="0" applyFont="1" applyBorder="1" applyAlignment="1">
      <alignment horizontal="center"/>
    </xf>
    <xf numFmtId="0" fontId="48" fillId="2" borderId="1" xfId="0" applyFont="1" applyFill="1" applyBorder="1" applyAlignment="1">
      <alignment horizontal="center"/>
    </xf>
    <xf numFmtId="0" fontId="49" fillId="0" borderId="1" xfId="0" applyFont="1" applyBorder="1" applyAlignment="1">
      <alignment horizontal="center"/>
    </xf>
    <xf numFmtId="0" fontId="49" fillId="2" borderId="1" xfId="0" applyFont="1" applyFill="1" applyBorder="1" applyAlignment="1">
      <alignment horizontal="center"/>
    </xf>
    <xf numFmtId="0" fontId="49" fillId="3" borderId="1" xfId="0" applyFont="1" applyFill="1" applyBorder="1" applyAlignment="1">
      <alignment horizontal="center"/>
    </xf>
    <xf numFmtId="0" fontId="48" fillId="0" borderId="1" xfId="0" applyFont="1" applyBorder="1" applyAlignment="1">
      <alignment horizontal="center" wrapText="1"/>
    </xf>
    <xf numFmtId="0" fontId="48" fillId="3" borderId="1" xfId="0" applyFont="1" applyFill="1" applyBorder="1" applyAlignment="1">
      <alignment horizontal="left" wrapText="1"/>
    </xf>
    <xf numFmtId="0" fontId="48" fillId="3" borderId="1" xfId="0" applyFont="1" applyFill="1" applyBorder="1" applyAlignment="1">
      <alignment horizontal="left" vertical="center" wrapText="1"/>
    </xf>
    <xf numFmtId="0" fontId="49" fillId="3" borderId="1" xfId="0" applyFont="1" applyFill="1" applyBorder="1" applyAlignment="1">
      <alignment horizontal="left" vertical="center" wrapText="1"/>
    </xf>
    <xf numFmtId="0" fontId="48" fillId="0" borderId="1" xfId="0" applyFont="1" applyBorder="1" applyAlignment="1">
      <alignment horizontal="left" wrapText="1"/>
    </xf>
    <xf numFmtId="0" fontId="49" fillId="3" borderId="1" xfId="0" applyFont="1" applyFill="1" applyBorder="1" applyAlignment="1">
      <alignment horizontal="left" wrapText="1"/>
    </xf>
    <xf numFmtId="0" fontId="49" fillId="0" borderId="1" xfId="0" applyFont="1" applyBorder="1" applyAlignment="1">
      <alignment horizontal="left" wrapText="1"/>
    </xf>
    <xf numFmtId="166" fontId="49" fillId="0" borderId="1" xfId="0" applyNumberFormat="1" applyFont="1" applyBorder="1">
      <alignment vertical="center"/>
    </xf>
    <xf numFmtId="166" fontId="33" fillId="0" borderId="1" xfId="0" applyNumberFormat="1" applyFont="1" applyBorder="1">
      <alignment vertical="center"/>
    </xf>
    <xf numFmtId="165" fontId="33" fillId="0" borderId="1" xfId="3" applyFont="1" applyFill="1" applyBorder="1" applyAlignment="1">
      <alignment vertical="center"/>
    </xf>
    <xf numFmtId="166" fontId="49" fillId="0" borderId="1" xfId="0" applyNumberFormat="1" applyFont="1" applyBorder="1" applyAlignment="1">
      <alignment horizontal="right" vertical="center" wrapText="1"/>
    </xf>
    <xf numFmtId="166" fontId="49" fillId="2" borderId="1" xfId="0" applyNumberFormat="1" applyFont="1" applyFill="1" applyBorder="1">
      <alignment vertical="center"/>
    </xf>
    <xf numFmtId="165" fontId="33" fillId="0" borderId="0" xfId="3" applyFont="1" applyAlignment="1">
      <alignment vertical="center"/>
    </xf>
    <xf numFmtId="165" fontId="33" fillId="0" borderId="1" xfId="3" applyFont="1" applyBorder="1" applyAlignment="1">
      <alignment vertical="center"/>
    </xf>
    <xf numFmtId="166" fontId="33" fillId="2" borderId="1" xfId="0" applyNumberFormat="1" applyFont="1" applyFill="1" applyBorder="1">
      <alignment vertical="center"/>
    </xf>
    <xf numFmtId="167" fontId="33" fillId="3" borderId="1" xfId="2" applyNumberFormat="1" applyFont="1" applyFill="1" applyBorder="1" applyAlignment="1">
      <alignment vertical="center"/>
    </xf>
    <xf numFmtId="0" fontId="4" fillId="4" borderId="1" xfId="0" applyFont="1" applyFill="1" applyBorder="1" applyAlignment="1">
      <alignment horizontal="center" vertical="center"/>
    </xf>
    <xf numFmtId="167" fontId="50" fillId="4" borderId="1" xfId="2" applyNumberFormat="1" applyFont="1" applyFill="1" applyBorder="1" applyAlignment="1">
      <alignment horizontal="center" vertical="center"/>
    </xf>
    <xf numFmtId="166" fontId="50" fillId="4" borderId="1" xfId="0" applyNumberFormat="1" applyFont="1" applyFill="1" applyBorder="1" applyAlignment="1">
      <alignment horizontal="center" vertical="center"/>
    </xf>
    <xf numFmtId="0" fontId="1" fillId="0" borderId="1" xfId="4" applyBorder="1"/>
    <xf numFmtId="0" fontId="1" fillId="0" borderId="1" xfId="4" applyBorder="1" applyAlignment="1">
      <alignment horizontal="left" wrapText="1"/>
    </xf>
    <xf numFmtId="0" fontId="1" fillId="0" borderId="0" xfId="4" applyAlignment="1">
      <alignment horizontal="left" wrapText="1"/>
    </xf>
    <xf numFmtId="3" fontId="1" fillId="0" borderId="1" xfId="4" applyNumberFormat="1" applyBorder="1" applyAlignment="1"/>
    <xf numFmtId="0" fontId="0" fillId="0" borderId="14" xfId="0" applyBorder="1">
      <alignment vertical="center"/>
    </xf>
    <xf numFmtId="0" fontId="33" fillId="0" borderId="1" xfId="0" applyFont="1" applyBorder="1" applyAlignment="1">
      <alignment horizontal="center" wrapText="1"/>
    </xf>
    <xf numFmtId="0" fontId="0" fillId="0" borderId="14" xfId="0" applyBorder="1" applyAlignment="1">
      <alignment horizontal="center" vertical="center" wrapText="1"/>
    </xf>
    <xf numFmtId="168" fontId="33" fillId="0" borderId="1" xfId="2" applyNumberFormat="1" applyFont="1" applyFill="1" applyBorder="1" applyAlignment="1">
      <alignment vertical="center"/>
    </xf>
    <xf numFmtId="3" fontId="0" fillId="0" borderId="1" xfId="0" applyNumberFormat="1" applyBorder="1" applyAlignment="1"/>
    <xf numFmtId="3" fontId="33" fillId="0" borderId="1" xfId="0" applyNumberFormat="1" applyFont="1" applyBorder="1" applyAlignment="1">
      <alignment wrapText="1"/>
    </xf>
    <xf numFmtId="3" fontId="33" fillId="0" borderId="1" xfId="0" applyNumberFormat="1" applyFont="1" applyBorder="1" applyAlignment="1"/>
    <xf numFmtId="3" fontId="33" fillId="0" borderId="1" xfId="0" applyNumberFormat="1" applyFont="1" applyBorder="1">
      <alignment vertical="center"/>
    </xf>
    <xf numFmtId="168" fontId="0" fillId="0" borderId="2" xfId="2" applyNumberFormat="1" applyFont="1" applyBorder="1" applyAlignment="1">
      <alignment horizontal="right" wrapText="1"/>
    </xf>
    <xf numFmtId="0" fontId="0" fillId="0" borderId="2" xfId="0" applyBorder="1" applyAlignment="1">
      <alignment horizontal="right" wrapText="1"/>
    </xf>
    <xf numFmtId="0" fontId="33" fillId="0" borderId="1" xfId="0" applyFont="1" applyBorder="1" applyAlignment="1">
      <alignment vertical="center" wrapText="1"/>
    </xf>
    <xf numFmtId="0" fontId="0" fillId="0" borderId="1" xfId="0" applyBorder="1" applyAlignment="1"/>
    <xf numFmtId="0" fontId="13" fillId="0" borderId="12" xfId="0" applyFont="1" applyFill="1" applyBorder="1" applyAlignment="1">
      <alignment vertical="center" wrapText="1"/>
    </xf>
    <xf numFmtId="0" fontId="13" fillId="0" borderId="4" xfId="0" applyFont="1" applyFill="1" applyBorder="1" applyAlignment="1">
      <alignment vertical="center" wrapText="1"/>
    </xf>
    <xf numFmtId="0" fontId="13" fillId="0" borderId="0" xfId="0" applyFont="1" applyFill="1" applyBorder="1" applyAlignment="1">
      <alignment vertical="center" wrapText="1"/>
    </xf>
    <xf numFmtId="0" fontId="13" fillId="2"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2" borderId="0" xfId="0" applyFont="1" applyFill="1" applyAlignment="1">
      <alignment vertical="center" wrapText="1"/>
    </xf>
    <xf numFmtId="0" fontId="14" fillId="2" borderId="0" xfId="0" applyFont="1" applyFill="1" applyBorder="1" applyAlignment="1">
      <alignment horizontal="center" vertical="center" wrapText="1"/>
    </xf>
    <xf numFmtId="0" fontId="13" fillId="0" borderId="0" xfId="0" applyFont="1" applyAlignment="1">
      <alignment vertical="center" wrapText="1"/>
    </xf>
    <xf numFmtId="0" fontId="14" fillId="0" borderId="0" xfId="0" applyFont="1" applyFill="1" applyBorder="1" applyAlignment="1">
      <alignment horizontal="center" vertical="center" wrapText="1"/>
    </xf>
    <xf numFmtId="0" fontId="14" fillId="4" borderId="13"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 fillId="0" borderId="3" xfId="4" applyBorder="1" applyAlignment="1">
      <alignment wrapText="1"/>
    </xf>
    <xf numFmtId="0" fontId="0" fillId="0" borderId="1" xfId="0" applyBorder="1" applyAlignment="1">
      <alignment vertical="center" wrapText="1"/>
    </xf>
    <xf numFmtId="0" fontId="0" fillId="0" borderId="1" xfId="0" applyBorder="1" applyAlignment="1">
      <alignment wrapText="1"/>
    </xf>
    <xf numFmtId="0" fontId="33" fillId="0" borderId="1" xfId="0" applyFont="1" applyBorder="1" applyAlignment="1">
      <alignment wrapText="1"/>
    </xf>
    <xf numFmtId="0" fontId="0" fillId="0" borderId="2" xfId="0" applyFont="1" applyBorder="1" applyAlignment="1">
      <alignment wrapText="1"/>
    </xf>
    <xf numFmtId="167" fontId="49" fillId="0" borderId="1" xfId="2" applyNumberFormat="1" applyFont="1" applyFill="1" applyBorder="1" applyAlignment="1">
      <alignment vertical="center" wrapText="1"/>
    </xf>
    <xf numFmtId="166" fontId="49" fillId="0" borderId="1" xfId="0" applyNumberFormat="1" applyFont="1" applyBorder="1" applyAlignment="1">
      <alignment vertical="center" wrapText="1"/>
    </xf>
    <xf numFmtId="167" fontId="33" fillId="0" borderId="1" xfId="2" applyNumberFormat="1" applyFont="1" applyFill="1" applyBorder="1" applyAlignment="1">
      <alignment vertical="center" wrapText="1"/>
    </xf>
    <xf numFmtId="167" fontId="50" fillId="4" borderId="1" xfId="2" applyNumberFormat="1" applyFont="1" applyFill="1" applyBorder="1" applyAlignment="1">
      <alignment horizontal="center" vertical="center" wrapText="1"/>
    </xf>
    <xf numFmtId="0" fontId="13" fillId="0" borderId="0" xfId="0" applyFont="1" applyBorder="1" applyAlignment="1">
      <alignment vertical="center" wrapText="1"/>
    </xf>
    <xf numFmtId="0" fontId="13" fillId="0" borderId="0" xfId="0" applyFont="1" applyFill="1" applyAlignment="1">
      <alignment vertical="center" wrapText="1"/>
    </xf>
    <xf numFmtId="0" fontId="0" fillId="0" borderId="0" xfId="0" applyAlignment="1">
      <alignment vertical="center" wrapText="1"/>
    </xf>
    <xf numFmtId="169" fontId="13" fillId="0" borderId="1" xfId="3" applyNumberFormat="1" applyFont="1" applyFill="1"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3" xfId="0" applyFont="1" applyFill="1" applyBorder="1" applyAlignment="1">
      <alignment horizontal="center" vertical="center"/>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3" xfId="0" applyFont="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3" fillId="0" borderId="8" xfId="0" applyFont="1" applyFill="1" applyBorder="1" applyAlignment="1">
      <alignment horizontal="center" vertical="top" wrapText="1"/>
    </xf>
    <xf numFmtId="0" fontId="33" fillId="0" borderId="12" xfId="0" applyFont="1" applyFill="1" applyBorder="1" applyAlignment="1">
      <alignment horizontal="center" vertical="top" wrapText="1"/>
    </xf>
    <xf numFmtId="0" fontId="33" fillId="0" borderId="9" xfId="0" applyFont="1" applyFill="1" applyBorder="1" applyAlignment="1">
      <alignment horizontal="center" vertical="top" wrapText="1"/>
    </xf>
    <xf numFmtId="0" fontId="33" fillId="0" borderId="6"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10" xfId="0" applyFont="1" applyFill="1" applyBorder="1" applyAlignment="1">
      <alignment horizontal="center" vertical="top" wrapText="1"/>
    </xf>
    <xf numFmtId="0" fontId="33" fillId="0" borderId="11" xfId="0" applyFont="1" applyFill="1" applyBorder="1" applyAlignment="1">
      <alignment horizontal="center" vertical="top" wrapText="1"/>
    </xf>
    <xf numFmtId="0" fontId="33" fillId="0" borderId="4" xfId="0" applyFont="1" applyFill="1" applyBorder="1" applyAlignment="1">
      <alignment horizontal="center" vertical="top" wrapText="1"/>
    </xf>
    <xf numFmtId="0" fontId="33" fillId="0" borderId="5" xfId="0" applyFont="1" applyFill="1" applyBorder="1" applyAlignment="1">
      <alignment horizontal="center" vertical="top" wrapText="1"/>
    </xf>
    <xf numFmtId="166" fontId="41" fillId="0" borderId="14" xfId="1"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0" borderId="13"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3" xfId="0" applyFont="1" applyFill="1" applyBorder="1" applyAlignment="1">
      <alignment horizontal="center" vertical="center"/>
    </xf>
    <xf numFmtId="9" fontId="15" fillId="0" borderId="1" xfId="0" applyNumberFormat="1" applyFont="1" applyFill="1" applyBorder="1" applyAlignment="1">
      <alignment horizontal="center" vertical="center" wrapText="1"/>
    </xf>
    <xf numFmtId="0" fontId="8" fillId="0" borderId="2" xfId="0" applyFont="1" applyFill="1" applyBorder="1" applyAlignment="1">
      <alignment horizontal="center"/>
    </xf>
    <xf numFmtId="0" fontId="8" fillId="0" borderId="7" xfId="0" applyFont="1" applyFill="1" applyBorder="1" applyAlignment="1">
      <alignment horizontal="center"/>
    </xf>
    <xf numFmtId="0" fontId="8" fillId="0" borderId="3" xfId="0" applyFont="1" applyFill="1" applyBorder="1" applyAlignment="1">
      <alignment horizontal="center"/>
    </xf>
    <xf numFmtId="0" fontId="41" fillId="0" borderId="8"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22" fillId="0" borderId="0" xfId="0" applyFont="1" applyFill="1" applyAlignment="1">
      <alignment horizontal="center" vertical="center"/>
    </xf>
    <xf numFmtId="0" fontId="23" fillId="4" borderId="2"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3"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3"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3"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3"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27" fillId="0" borderId="8"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15" fillId="0" borderId="1" xfId="0" applyFont="1" applyFill="1" applyBorder="1" applyAlignment="1">
      <alignment horizontal="center" vertical="top" wrapText="1"/>
    </xf>
    <xf numFmtId="0" fontId="31" fillId="0" borderId="2" xfId="1" applyFill="1" applyBorder="1" applyAlignment="1">
      <alignment horizontal="center" vertical="center" wrapText="1"/>
    </xf>
    <xf numFmtId="0" fontId="41" fillId="0" borderId="7"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0" fontId="40" fillId="0" borderId="14" xfId="1"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6" fillId="0" borderId="1" xfId="0" applyFont="1" applyFill="1" applyBorder="1" applyAlignment="1">
      <alignment horizontal="center" vertical="center" wrapText="1"/>
    </xf>
    <xf numFmtId="0" fontId="24" fillId="4" borderId="8"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9" xfId="0" applyFont="1" applyFill="1" applyBorder="1" applyAlignment="1">
      <alignment horizontal="center" vertical="center"/>
    </xf>
    <xf numFmtId="0" fontId="42" fillId="0" borderId="7"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4" fillId="4" borderId="11"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5" xfId="0" applyFont="1" applyFill="1" applyBorder="1" applyAlignment="1">
      <alignment horizontal="center" vertical="center"/>
    </xf>
    <xf numFmtId="0" fontId="15" fillId="0" borderId="4" xfId="0" applyFont="1" applyFill="1" applyBorder="1" applyAlignment="1">
      <alignment horizontal="center" vertical="center" wrapText="1"/>
    </xf>
    <xf numFmtId="0" fontId="41" fillId="0" borderId="2" xfId="1"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3" xfId="0"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3"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41" fillId="0" borderId="14" xfId="1" applyFont="1" applyFill="1" applyBorder="1" applyAlignment="1">
      <alignment horizontal="center" vertical="center" wrapText="1"/>
    </xf>
    <xf numFmtId="0" fontId="41" fillId="0" borderId="15"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5"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xf>
    <xf numFmtId="0" fontId="31" fillId="0" borderId="1" xfId="1" applyFill="1" applyBorder="1" applyAlignment="1">
      <alignment horizontal="center" vertical="center" wrapText="1"/>
    </xf>
    <xf numFmtId="0" fontId="45"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15" fillId="0" borderId="16" xfId="0" applyFont="1" applyFill="1" applyBorder="1" applyAlignment="1">
      <alignment horizontal="center" vertical="top"/>
    </xf>
    <xf numFmtId="0" fontId="15" fillId="0" borderId="17" xfId="0" applyFont="1" applyFill="1" applyBorder="1" applyAlignment="1">
      <alignment horizontal="center" vertical="top"/>
    </xf>
    <xf numFmtId="0" fontId="15" fillId="0" borderId="18" xfId="0" applyFont="1" applyFill="1" applyBorder="1" applyAlignment="1">
      <alignment horizontal="center" vertical="top"/>
    </xf>
    <xf numFmtId="0" fontId="15" fillId="0" borderId="19"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5" fillId="0" borderId="21" xfId="0" applyFont="1" applyFill="1" applyBorder="1" applyAlignment="1">
      <alignment horizontal="center" vertical="top" wrapText="1"/>
    </xf>
    <xf numFmtId="0" fontId="15" fillId="0" borderId="22"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7" fillId="4" borderId="2"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3"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40" fillId="0" borderId="15" xfId="1"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24" fillId="4" borderId="2"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 xfId="0" applyFont="1" applyFill="1" applyBorder="1" applyAlignment="1">
      <alignment horizontal="center" vertical="center"/>
    </xf>
    <xf numFmtId="0" fontId="19"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4" fillId="4" borderId="1" xfId="0" applyFont="1" applyFill="1" applyBorder="1" applyAlignment="1">
      <alignment horizontal="center" vertical="center" wrapText="1"/>
    </xf>
  </cellXfs>
  <cellStyles count="6">
    <cellStyle name="Hipervínculo" xfId="1" builtinId="8"/>
    <cellStyle name="Millares" xfId="2" builtinId="3"/>
    <cellStyle name="Millares [0]" xfId="3" builtinId="6"/>
    <cellStyle name="Millares 2" xfId="5"/>
    <cellStyle name="Normal" xfId="0" builtinId="0"/>
    <cellStyle name="Normal 2"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layout/>
      <c:overlay val="0"/>
    </c:title>
    <c:autoTitleDeleted val="0"/>
    <c:plotArea>
      <c:layout/>
      <c:barChart>
        <c:barDir val="col"/>
        <c:grouping val="clustered"/>
        <c:varyColors val="0"/>
        <c:ser>
          <c:idx val="0"/>
          <c:order val="0"/>
          <c:tx>
            <c:strRef>
              <c:f>'[1]RC 2do Trimestre 2022'!$E$13:$G$13</c:f>
              <c:strCache>
                <c:ptCount val="1"/>
                <c:pt idx="0">
                  <c:v>Presupuestado vigente al 30/06/2022 Obligado 2do. trimestre                      01/04 al 30/06/2022 Saldos al 30/06/2022</c:v>
                </c:pt>
              </c:strCache>
            </c:strRef>
          </c:tx>
          <c:invertIfNegative val="0"/>
          <c:dPt>
            <c:idx val="0"/>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9200-4095-9E3D-507E53E3F70E}"/>
              </c:ext>
            </c:extLst>
          </c:dPt>
          <c:dPt>
            <c:idx val="1"/>
            <c:invertIfNegative val="0"/>
            <c:bubble3D val="0"/>
            <c:spPr>
              <a:solidFill>
                <a:schemeClr val="bg1">
                  <a:lumMod val="50000"/>
                </a:schemeClr>
              </a:solidFill>
            </c:spPr>
            <c:extLst xmlns:c16r2="http://schemas.microsoft.com/office/drawing/2015/06/chart">
              <c:ext xmlns:c16="http://schemas.microsoft.com/office/drawing/2014/chart" uri="{C3380CC4-5D6E-409C-BE32-E72D297353CC}">
                <c16:uniqueId val="{00000003-9200-4095-9E3D-507E53E3F70E}"/>
              </c:ext>
            </c:extLst>
          </c:dPt>
          <c:dPt>
            <c:idx val="2"/>
            <c:invertIfNegative val="0"/>
            <c:bubble3D val="0"/>
            <c:spPr>
              <a:solidFill>
                <a:schemeClr val="accent6">
                  <a:lumMod val="60000"/>
                  <a:lumOff val="40000"/>
                </a:schemeClr>
              </a:solidFill>
            </c:spPr>
            <c:extLst xmlns:c16r2="http://schemas.microsoft.com/office/drawing/2015/06/chart">
              <c:ext xmlns:c16="http://schemas.microsoft.com/office/drawing/2014/chart" uri="{C3380CC4-5D6E-409C-BE32-E72D297353CC}">
                <c16:uniqueId val="{00000005-9200-4095-9E3D-507E53E3F70E}"/>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'[1]RC 2do Trimestre 2022'!$E$13:$G$13</c:f>
              <c:strCache>
                <c:ptCount val="3"/>
                <c:pt idx="0">
                  <c:v>Presupuestado vigente al 30/06/2022</c:v>
                </c:pt>
                <c:pt idx="1">
                  <c:v>Obligado 2do. trimestre                      01/04 al 30/06/2022</c:v>
                </c:pt>
                <c:pt idx="2">
                  <c:v>Saldos al 30/06/2022</c:v>
                </c:pt>
              </c:strCache>
            </c:strRef>
          </c:cat>
          <c:val>
            <c:numRef>
              <c:f>'[1]RC 2do Trimestre 2022'!$E$77:$G$77</c:f>
              <c:numCache>
                <c:formatCode>General</c:formatCode>
                <c:ptCount val="3"/>
                <c:pt idx="0">
                  <c:v>76852865077</c:v>
                </c:pt>
                <c:pt idx="1">
                  <c:v>38547591404</c:v>
                </c:pt>
                <c:pt idx="2">
                  <c:v>38305273673</c:v>
                </c:pt>
              </c:numCache>
            </c:numRef>
          </c:val>
          <c:extLst xmlns:c16r2="http://schemas.microsoft.com/office/drawing/2015/06/chart">
            <c:ext xmlns:c16="http://schemas.microsoft.com/office/drawing/2014/chart" uri="{C3380CC4-5D6E-409C-BE32-E72D297353CC}">
              <c16:uniqueId val="{00000006-9200-4095-9E3D-507E53E3F70E}"/>
            </c:ext>
          </c:extLst>
        </c:ser>
        <c:dLbls>
          <c:showLegendKey val="0"/>
          <c:showVal val="0"/>
          <c:showCatName val="0"/>
          <c:showSerName val="0"/>
          <c:showPercent val="0"/>
          <c:showBubbleSize val="0"/>
        </c:dLbls>
        <c:gapWidth val="100"/>
        <c:axId val="136938624"/>
        <c:axId val="136940160"/>
      </c:barChart>
      <c:catAx>
        <c:axId val="136938624"/>
        <c:scaling>
          <c:orientation val="minMax"/>
        </c:scaling>
        <c:delete val="0"/>
        <c:axPos val="b"/>
        <c:numFmt formatCode="General" sourceLinked="0"/>
        <c:majorTickMark val="out"/>
        <c:minorTickMark val="none"/>
        <c:tickLblPos val="nextTo"/>
        <c:crossAx val="136940160"/>
        <c:crosses val="autoZero"/>
        <c:auto val="1"/>
        <c:lblAlgn val="ctr"/>
        <c:lblOffset val="100"/>
        <c:noMultiLvlLbl val="0"/>
      </c:catAx>
      <c:valAx>
        <c:axId val="136940160"/>
        <c:scaling>
          <c:orientation val="minMax"/>
        </c:scaling>
        <c:delete val="0"/>
        <c:axPos val="l"/>
        <c:majorGridlines/>
        <c:numFmt formatCode="General" sourceLinked="1"/>
        <c:majorTickMark val="out"/>
        <c:minorTickMark val="none"/>
        <c:tickLblPos val="nextTo"/>
        <c:crossAx val="136938624"/>
        <c:crosses val="autoZero"/>
        <c:crossBetween val="between"/>
      </c:valAx>
    </c:plotArea>
    <c:legend>
      <c:legendPos val="r"/>
      <c:layout/>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4</xdr:col>
      <xdr:colOff>547688</xdr:colOff>
      <xdr:row>5</xdr:row>
      <xdr:rowOff>23812</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6465094" cy="1143000"/>
        </a:xfrm>
        <a:prstGeom prst="rect">
          <a:avLst/>
        </a:prstGeom>
      </xdr:spPr>
    </xdr:pic>
    <xdr:clientData/>
  </xdr:twoCellAnchor>
  <xdr:twoCellAnchor>
    <xdr:from>
      <xdr:col>2</xdr:col>
      <xdr:colOff>571501</xdr:colOff>
      <xdr:row>209</xdr:row>
      <xdr:rowOff>357186</xdr:rowOff>
    </xdr:from>
    <xdr:to>
      <xdr:col>4</xdr:col>
      <xdr:colOff>1333500</xdr:colOff>
      <xdr:row>209</xdr:row>
      <xdr:rowOff>583406</xdr:rowOff>
    </xdr:to>
    <xdr:sp macro="" textlink="">
      <xdr:nvSpPr>
        <xdr:cNvPr id="5" name="4 CuadroTexto">
          <a:extLst>
            <a:ext uri="{FF2B5EF4-FFF2-40B4-BE49-F238E27FC236}">
              <a16:creationId xmlns:a16="http://schemas.microsoft.com/office/drawing/2014/main" xmlns="" id="{00000000-0008-0000-0000-000005000000}"/>
            </a:ext>
          </a:extLst>
        </xdr:cNvPr>
        <xdr:cNvSpPr txBox="1"/>
      </xdr:nvSpPr>
      <xdr:spPr>
        <a:xfrm>
          <a:off x="3845720" y="60150374"/>
          <a:ext cx="3667124" cy="22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1"/>
        </a:p>
      </xdr:txBody>
    </xdr:sp>
    <xdr:clientData/>
  </xdr:twoCellAnchor>
  <xdr:twoCellAnchor editAs="oneCell">
    <xdr:from>
      <xdr:col>1</xdr:col>
      <xdr:colOff>345281</xdr:colOff>
      <xdr:row>54</xdr:row>
      <xdr:rowOff>107156</xdr:rowOff>
    </xdr:from>
    <xdr:to>
      <xdr:col>6</xdr:col>
      <xdr:colOff>485775</xdr:colOff>
      <xdr:row>54</xdr:row>
      <xdr:rowOff>4359608</xdr:rowOff>
    </xdr:to>
    <xdr:pic>
      <xdr:nvPicPr>
        <xdr:cNvPr id="7" name="Picture 2">
          <a:extLst>
            <a:ext uri="{FF2B5EF4-FFF2-40B4-BE49-F238E27FC236}">
              <a16:creationId xmlns:a16="http://schemas.microsoft.com/office/drawing/2014/main" xmlns="" id="{00000000-0008-0000-00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264" t="16667" r="22928" b="25202"/>
        <a:stretch/>
      </xdr:blipFill>
      <xdr:spPr bwMode="auto">
        <a:xfrm>
          <a:off x="1345406" y="16097250"/>
          <a:ext cx="7391400" cy="425245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23812</xdr:colOff>
      <xdr:row>61</xdr:row>
      <xdr:rowOff>82682</xdr:rowOff>
    </xdr:from>
    <xdr:to>
      <xdr:col>6</xdr:col>
      <xdr:colOff>845344</xdr:colOff>
      <xdr:row>61</xdr:row>
      <xdr:rowOff>4191475</xdr:rowOff>
    </xdr:to>
    <xdr:pic>
      <xdr:nvPicPr>
        <xdr:cNvPr id="8" name="Picture 2">
          <a:extLst>
            <a:ext uri="{FF2B5EF4-FFF2-40B4-BE49-F238E27FC236}">
              <a16:creationId xmlns:a16="http://schemas.microsoft.com/office/drawing/2014/main" xmlns="" id="{00000000-0008-0000-0000-000008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235" t="11042" r="2079" b="12292"/>
        <a:stretch/>
      </xdr:blipFill>
      <xdr:spPr bwMode="auto">
        <a:xfrm>
          <a:off x="1023937" y="21823495"/>
          <a:ext cx="8072438" cy="410879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xdr:col>
      <xdr:colOff>821531</xdr:colOff>
      <xdr:row>209</xdr:row>
      <xdr:rowOff>130969</xdr:rowOff>
    </xdr:from>
    <xdr:to>
      <xdr:col>5</xdr:col>
      <xdr:colOff>1032596</xdr:colOff>
      <xdr:row>209</xdr:row>
      <xdr:rowOff>3857842</xdr:rowOff>
    </xdr:to>
    <xdr:graphicFrame macro="">
      <xdr:nvGraphicFramePr>
        <xdr:cNvPr id="9" name="7 Gráfico">
          <a:extLst>
            <a:ext uri="{FF2B5EF4-FFF2-40B4-BE49-F238E27FC236}">
              <a16:creationId xmlns:a16="http://schemas.microsoft.com/office/drawing/2014/main" xmlns="" id="{B7F94D41-5614-4227-9860-1E401B1EE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Plataforma%20RC%202022.%20(2do%20trimestres)xls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2do Trimestre 2022"/>
    </sheetNames>
    <sheetDataSet>
      <sheetData sheetId="0">
        <row r="13">
          <cell r="E13" t="str">
            <v>Presupuestado vigente al 30/06/2022</v>
          </cell>
          <cell r="F13" t="str">
            <v>Obligado 2do. trimestre                      01/04 al 30/06/2022</v>
          </cell>
          <cell r="G13" t="str">
            <v>Saldos al 30/06/2022</v>
          </cell>
        </row>
        <row r="77">
          <cell r="E77">
            <v>76852865077</v>
          </cell>
          <cell r="F77">
            <v>38547591404</v>
          </cell>
          <cell r="G77">
            <v>38305273673</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en.gov.py/application/files/5215/9469/1476/SEN-Manual_RCC.pdf" TargetMode="External"/><Relationship Id="rId13" Type="http://schemas.openxmlformats.org/officeDocument/2006/relationships/hyperlink" Target="https://drive.sen.gov.py/index.php/s/WNpcwKpSZPwTcW4" TargetMode="External"/><Relationship Id="rId18" Type="http://schemas.openxmlformats.org/officeDocument/2006/relationships/printerSettings" Target="../printerSettings/printerSettings1.bin"/><Relationship Id="rId3" Type="http://schemas.openxmlformats.org/officeDocument/2006/relationships/hyperlink" Target="https://twitter.com/senparaguay" TargetMode="External"/><Relationship Id="rId7" Type="http://schemas.openxmlformats.org/officeDocument/2006/relationships/hyperlink" Target="https://www.sen.gov.py/index.php/transparencia/5189/detalles/view_express_entity/7"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https://www.sen.gov.py/application/files/3816/5030/2317/Ejecucion_Primer_Trimestre.pdf"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www.sen.gov.py/" TargetMode="External"/><Relationship Id="rId1" Type="http://schemas.openxmlformats.org/officeDocument/2006/relationships/hyperlink" Target="https://www.sen.gov.py/index.php/transparencia/5189/detalles/view_express_entity/5"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sfp.gov.py/sfp/archivos/documentos/Intermedio_Abril_2022_qcrmjvbq.pdf"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drive.sen.gov.py/index.php/s/tSYR5AJXsqjr5iW" TargetMode="External"/><Relationship Id="rId10" Type="http://schemas.openxmlformats.org/officeDocument/2006/relationships/hyperlink" Target="https://drive.sen.gov.py/index.php/s/oNDjArissbGAbQb" TargetMode="External"/><Relationship Id="rId19" Type="http://schemas.openxmlformats.org/officeDocument/2006/relationships/drawing" Target="../drawings/drawing1.xml"/><Relationship Id="rId4" Type="http://schemas.openxmlformats.org/officeDocument/2006/relationships/hyperlink" Target="https://twitter.com/senparaguay" TargetMode="External"/><Relationship Id="rId9" Type="http://schemas.openxmlformats.org/officeDocument/2006/relationships/hyperlink" Target="https://drive.sen.gov.py/index.php/s/oNDjArissbGAbQb" TargetMode="External"/><Relationship Id="rId14" Type="http://schemas.openxmlformats.org/officeDocument/2006/relationships/hyperlink" Target="https://drive.sen.gov.py/index.php/s/o7fG2RkPGHe4ET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307"/>
  <sheetViews>
    <sheetView tabSelected="1" topLeftCell="A275" zoomScale="80" zoomScaleNormal="80" workbookViewId="0">
      <selection activeCell="I296" sqref="I296"/>
    </sheetView>
  </sheetViews>
  <sheetFormatPr baseColWidth="10" defaultColWidth="9.140625" defaultRowHeight="15"/>
  <cols>
    <col min="1" max="1" width="15" customWidth="1"/>
    <col min="2" max="2" width="32.85546875" customWidth="1"/>
    <col min="3" max="3" width="16.85546875" customWidth="1"/>
    <col min="4" max="4" width="24.28515625" customWidth="1"/>
    <col min="5" max="5" width="18.7109375" style="154" customWidth="1"/>
    <col min="6" max="6" width="16" customWidth="1"/>
    <col min="7" max="7" width="30" customWidth="1"/>
    <col min="8" max="8" width="21.28515625" customWidth="1"/>
  </cols>
  <sheetData>
    <row r="4" spans="1:8" ht="23.25">
      <c r="A4" s="200"/>
      <c r="B4" s="200"/>
      <c r="C4" s="200"/>
      <c r="D4" s="200"/>
      <c r="E4" s="200"/>
      <c r="F4" s="200"/>
      <c r="G4" s="200"/>
      <c r="H4" s="13"/>
    </row>
    <row r="5" spans="1:8" ht="19.5">
      <c r="A5" s="200"/>
      <c r="B5" s="200"/>
      <c r="C5" s="200"/>
      <c r="D5" s="200"/>
      <c r="E5" s="200"/>
      <c r="F5" s="200"/>
      <c r="G5" s="200"/>
      <c r="H5" s="14"/>
    </row>
    <row r="6" spans="1:8" ht="18.75">
      <c r="A6" s="201" t="s">
        <v>0</v>
      </c>
      <c r="B6" s="202"/>
      <c r="C6" s="202"/>
      <c r="D6" s="202"/>
      <c r="E6" s="202"/>
      <c r="F6" s="202"/>
      <c r="G6" s="203"/>
      <c r="H6" s="15"/>
    </row>
    <row r="7" spans="1:8" ht="18.75">
      <c r="A7" s="23" t="s">
        <v>1</v>
      </c>
      <c r="B7" s="24" t="s">
        <v>107</v>
      </c>
      <c r="C7" s="25"/>
      <c r="D7" s="25"/>
      <c r="E7" s="132"/>
      <c r="F7" s="25"/>
      <c r="G7" s="26"/>
      <c r="H7" s="15"/>
    </row>
    <row r="8" spans="1:8" ht="18.75">
      <c r="A8" s="27" t="s">
        <v>261</v>
      </c>
      <c r="B8" s="28"/>
      <c r="C8" s="29"/>
      <c r="D8" s="29"/>
      <c r="E8" s="133"/>
      <c r="F8" s="29"/>
      <c r="G8" s="30"/>
      <c r="H8" s="15"/>
    </row>
    <row r="9" spans="1:8" ht="18.75">
      <c r="A9" s="204" t="s">
        <v>2</v>
      </c>
      <c r="B9" s="205"/>
      <c r="C9" s="205"/>
      <c r="D9" s="205"/>
      <c r="E9" s="205"/>
      <c r="F9" s="205"/>
      <c r="G9" s="206"/>
      <c r="H9" s="15"/>
    </row>
    <row r="10" spans="1:8" ht="41.25" customHeight="1">
      <c r="A10" s="169" t="s">
        <v>108</v>
      </c>
      <c r="B10" s="169"/>
      <c r="C10" s="169"/>
      <c r="D10" s="169"/>
      <c r="E10" s="169"/>
      <c r="F10" s="169"/>
      <c r="G10" s="169"/>
      <c r="H10" s="16"/>
    </row>
    <row r="11" spans="1:8" ht="15" customHeight="1">
      <c r="A11" s="65"/>
      <c r="B11" s="16"/>
      <c r="C11" s="16"/>
      <c r="D11" s="16"/>
      <c r="E11" s="134"/>
      <c r="F11" s="16"/>
      <c r="G11" s="66"/>
      <c r="H11" s="16"/>
    </row>
    <row r="12" spans="1:8" ht="18.75">
      <c r="A12" s="207" t="s">
        <v>3</v>
      </c>
      <c r="B12" s="208"/>
      <c r="C12" s="208"/>
      <c r="D12" s="208"/>
      <c r="E12" s="208"/>
      <c r="F12" s="208"/>
      <c r="G12" s="209"/>
      <c r="H12" s="15"/>
    </row>
    <row r="13" spans="1:8" ht="15" customHeight="1">
      <c r="A13" s="216" t="s">
        <v>109</v>
      </c>
      <c r="B13" s="217"/>
      <c r="C13" s="217"/>
      <c r="D13" s="217"/>
      <c r="E13" s="217"/>
      <c r="F13" s="217"/>
      <c r="G13" s="218"/>
      <c r="H13" s="16"/>
    </row>
    <row r="14" spans="1:8" ht="12.75" customHeight="1">
      <c r="A14" s="219"/>
      <c r="B14" s="220"/>
      <c r="C14" s="220"/>
      <c r="D14" s="220"/>
      <c r="E14" s="220"/>
      <c r="F14" s="220"/>
      <c r="G14" s="221"/>
      <c r="H14" s="16"/>
    </row>
    <row r="15" spans="1:8" ht="12.75" customHeight="1">
      <c r="A15" s="219"/>
      <c r="B15" s="220"/>
      <c r="C15" s="220"/>
      <c r="D15" s="220"/>
      <c r="E15" s="220"/>
      <c r="F15" s="220"/>
      <c r="G15" s="221"/>
      <c r="H15" s="16"/>
    </row>
    <row r="16" spans="1:8" ht="12.75" customHeight="1">
      <c r="A16" s="219"/>
      <c r="B16" s="220"/>
      <c r="C16" s="220"/>
      <c r="D16" s="220"/>
      <c r="E16" s="220"/>
      <c r="F16" s="220"/>
      <c r="G16" s="221"/>
      <c r="H16" s="16"/>
    </row>
    <row r="17" spans="1:8" ht="12" customHeight="1">
      <c r="A17" s="219"/>
      <c r="B17" s="220"/>
      <c r="C17" s="220"/>
      <c r="D17" s="220"/>
      <c r="E17" s="220"/>
      <c r="F17" s="220"/>
      <c r="G17" s="221"/>
      <c r="H17" s="16"/>
    </row>
    <row r="18" spans="1:8" ht="9" customHeight="1">
      <c r="A18" s="222"/>
      <c r="B18" s="223"/>
      <c r="C18" s="223"/>
      <c r="D18" s="223"/>
      <c r="E18" s="223"/>
      <c r="F18" s="223"/>
      <c r="G18" s="224"/>
      <c r="H18" s="16"/>
    </row>
    <row r="19" spans="1:8" ht="15" customHeight="1">
      <c r="A19" s="18"/>
      <c r="B19" s="18"/>
      <c r="C19" s="18"/>
      <c r="D19" s="18"/>
      <c r="E19" s="135"/>
      <c r="F19" s="18"/>
      <c r="G19" s="18"/>
      <c r="H19" s="16"/>
    </row>
    <row r="20" spans="1:8" s="1" customFormat="1" ht="18.75">
      <c r="A20" s="210" t="s">
        <v>88</v>
      </c>
      <c r="B20" s="211"/>
      <c r="C20" s="211"/>
      <c r="D20" s="211"/>
      <c r="E20" s="211"/>
      <c r="F20" s="211"/>
      <c r="G20" s="212"/>
      <c r="H20" s="17"/>
    </row>
    <row r="21" spans="1:8" s="1" customFormat="1" ht="33" customHeight="1">
      <c r="A21" s="213" t="s">
        <v>141</v>
      </c>
      <c r="B21" s="214"/>
      <c r="C21" s="214"/>
      <c r="D21" s="214"/>
      <c r="E21" s="214"/>
      <c r="F21" s="214"/>
      <c r="G21" s="215"/>
      <c r="H21" s="17"/>
    </row>
    <row r="22" spans="1:8" s="1" customFormat="1" ht="15" customHeight="1">
      <c r="A22" s="67"/>
      <c r="B22" s="68"/>
      <c r="C22" s="68"/>
      <c r="D22" s="68"/>
      <c r="E22" s="136"/>
      <c r="F22" s="68"/>
      <c r="G22" s="68"/>
      <c r="H22" s="17"/>
    </row>
    <row r="23" spans="1:8" ht="15.75">
      <c r="A23" s="78" t="s">
        <v>4</v>
      </c>
      <c r="B23" s="225" t="s">
        <v>5</v>
      </c>
      <c r="C23" s="225"/>
      <c r="D23" s="226" t="s">
        <v>6</v>
      </c>
      <c r="E23" s="226"/>
      <c r="F23" s="226" t="s">
        <v>7</v>
      </c>
      <c r="G23" s="226"/>
      <c r="H23" s="5"/>
    </row>
    <row r="24" spans="1:8" ht="15.75">
      <c r="A24" s="31">
        <v>1</v>
      </c>
      <c r="B24" s="227" t="s">
        <v>110</v>
      </c>
      <c r="C24" s="227"/>
      <c r="D24" s="168" t="s">
        <v>111</v>
      </c>
      <c r="E24" s="168"/>
      <c r="F24" s="184" t="s">
        <v>112</v>
      </c>
      <c r="G24" s="185"/>
      <c r="H24" s="3"/>
    </row>
    <row r="25" spans="1:8" ht="15.75">
      <c r="A25" s="31">
        <v>2</v>
      </c>
      <c r="B25" s="227" t="s">
        <v>113</v>
      </c>
      <c r="C25" s="227"/>
      <c r="D25" s="168" t="s">
        <v>115</v>
      </c>
      <c r="E25" s="168"/>
      <c r="F25" s="184" t="s">
        <v>114</v>
      </c>
      <c r="G25" s="185"/>
      <c r="H25" s="3"/>
    </row>
    <row r="26" spans="1:8" ht="15.75">
      <c r="A26" s="31">
        <v>3</v>
      </c>
      <c r="B26" s="227" t="s">
        <v>116</v>
      </c>
      <c r="C26" s="227"/>
      <c r="D26" s="168" t="s">
        <v>117</v>
      </c>
      <c r="E26" s="168"/>
      <c r="F26" s="184" t="s">
        <v>257</v>
      </c>
      <c r="G26" s="185"/>
      <c r="H26" s="3"/>
    </row>
    <row r="27" spans="1:8" ht="15.75">
      <c r="A27" s="31">
        <v>4</v>
      </c>
      <c r="B27" s="227" t="s">
        <v>118</v>
      </c>
      <c r="C27" s="227"/>
      <c r="D27" s="168" t="s">
        <v>119</v>
      </c>
      <c r="E27" s="168"/>
      <c r="F27" s="184" t="s">
        <v>120</v>
      </c>
      <c r="G27" s="185"/>
      <c r="H27" s="3"/>
    </row>
    <row r="28" spans="1:8" ht="15.75">
      <c r="A28" s="31">
        <v>5</v>
      </c>
      <c r="B28" s="227" t="s">
        <v>121</v>
      </c>
      <c r="C28" s="227"/>
      <c r="D28" s="168" t="s">
        <v>122</v>
      </c>
      <c r="E28" s="168"/>
      <c r="F28" s="184" t="s">
        <v>125</v>
      </c>
      <c r="G28" s="185"/>
      <c r="H28" s="3"/>
    </row>
    <row r="29" spans="1:8" ht="15.75">
      <c r="A29" s="31">
        <v>6</v>
      </c>
      <c r="B29" s="227" t="s">
        <v>123</v>
      </c>
      <c r="C29" s="227"/>
      <c r="D29" s="168" t="s">
        <v>124</v>
      </c>
      <c r="E29" s="168"/>
      <c r="F29" s="184" t="s">
        <v>125</v>
      </c>
      <c r="G29" s="185"/>
      <c r="H29" s="3"/>
    </row>
    <row r="30" spans="1:8" ht="16.5" thickBot="1">
      <c r="A30" s="31">
        <v>7</v>
      </c>
      <c r="B30" s="227" t="s">
        <v>126</v>
      </c>
      <c r="C30" s="227"/>
      <c r="D30" s="168" t="s">
        <v>127</v>
      </c>
      <c r="E30" s="168"/>
      <c r="F30" s="184" t="s">
        <v>258</v>
      </c>
      <c r="G30" s="185"/>
      <c r="H30" s="3"/>
    </row>
    <row r="31" spans="1:8" ht="15.75">
      <c r="A31" s="311" t="s">
        <v>128</v>
      </c>
      <c r="B31" s="312"/>
      <c r="C31" s="312"/>
      <c r="D31" s="313"/>
      <c r="E31" s="185"/>
      <c r="F31" s="186"/>
      <c r="G31" s="186"/>
      <c r="H31" s="3"/>
    </row>
    <row r="32" spans="1:8" ht="15.75" customHeight="1">
      <c r="A32" s="314" t="s">
        <v>129</v>
      </c>
      <c r="B32" s="227"/>
      <c r="C32" s="227"/>
      <c r="D32" s="315"/>
      <c r="E32" s="185"/>
      <c r="F32" s="186"/>
      <c r="G32" s="186"/>
      <c r="H32" s="3"/>
    </row>
    <row r="33" spans="1:9" ht="15.75" customHeight="1">
      <c r="A33" s="314" t="s">
        <v>130</v>
      </c>
      <c r="B33" s="227"/>
      <c r="C33" s="227"/>
      <c r="D33" s="315"/>
      <c r="E33" s="185"/>
      <c r="F33" s="186"/>
      <c r="G33" s="186"/>
      <c r="H33" s="3"/>
    </row>
    <row r="34" spans="1:9" ht="15.75" customHeight="1" thickBot="1">
      <c r="A34" s="316" t="s">
        <v>131</v>
      </c>
      <c r="B34" s="317"/>
      <c r="C34" s="317"/>
      <c r="D34" s="318"/>
      <c r="E34" s="185"/>
      <c r="F34" s="186"/>
      <c r="G34" s="186"/>
      <c r="H34" s="3"/>
    </row>
    <row r="35" spans="1:9" s="11" customFormat="1" ht="15.75">
      <c r="A35" s="10"/>
      <c r="B35" s="10"/>
      <c r="C35" s="10"/>
      <c r="D35" s="10"/>
      <c r="E35" s="137"/>
      <c r="F35" s="10"/>
      <c r="G35" s="10"/>
      <c r="H35" s="10"/>
    </row>
    <row r="36" spans="1:9" ht="18.75">
      <c r="A36" s="210" t="s">
        <v>87</v>
      </c>
      <c r="B36" s="211"/>
      <c r="C36" s="211"/>
      <c r="D36" s="211"/>
      <c r="E36" s="211"/>
      <c r="F36" s="211"/>
      <c r="G36" s="212"/>
      <c r="H36" s="3"/>
    </row>
    <row r="37" spans="1:9" ht="17.25">
      <c r="A37" s="259" t="s">
        <v>8</v>
      </c>
      <c r="B37" s="260"/>
      <c r="C37" s="260"/>
      <c r="D37" s="260"/>
      <c r="E37" s="260"/>
      <c r="F37" s="260"/>
      <c r="G37" s="261"/>
      <c r="H37" s="3"/>
    </row>
    <row r="38" spans="1:9" ht="27.75" customHeight="1">
      <c r="A38" s="228" t="s">
        <v>259</v>
      </c>
      <c r="B38" s="262"/>
      <c r="C38" s="262"/>
      <c r="D38" s="262"/>
      <c r="E38" s="262"/>
      <c r="F38" s="262"/>
      <c r="G38" s="263"/>
      <c r="H38" s="3"/>
    </row>
    <row r="39" spans="1:9" ht="15.75" customHeight="1">
      <c r="A39" s="264" t="s">
        <v>86</v>
      </c>
      <c r="B39" s="265"/>
      <c r="C39" s="265"/>
      <c r="D39" s="265"/>
      <c r="E39" s="265"/>
      <c r="F39" s="265"/>
      <c r="G39" s="266"/>
      <c r="H39" s="3"/>
    </row>
    <row r="40" spans="1:9" ht="30.75" customHeight="1">
      <c r="A40" s="228" t="s">
        <v>259</v>
      </c>
      <c r="B40" s="229"/>
      <c r="C40" s="229"/>
      <c r="D40" s="229"/>
      <c r="E40" s="229"/>
      <c r="F40" s="229"/>
      <c r="G40" s="230"/>
      <c r="H40" s="3"/>
    </row>
    <row r="41" spans="1:9" ht="27.75" customHeight="1">
      <c r="A41" s="79" t="s">
        <v>9</v>
      </c>
      <c r="B41" s="252" t="s">
        <v>92</v>
      </c>
      <c r="C41" s="253"/>
      <c r="D41" s="79" t="s">
        <v>10</v>
      </c>
      <c r="E41" s="252" t="s">
        <v>11</v>
      </c>
      <c r="F41" s="253"/>
      <c r="G41" s="80" t="s">
        <v>12</v>
      </c>
      <c r="H41" s="3"/>
    </row>
    <row r="42" spans="1:9" ht="200.25" customHeight="1">
      <c r="A42" s="32" t="s">
        <v>13</v>
      </c>
      <c r="B42" s="187" t="s">
        <v>132</v>
      </c>
      <c r="C42" s="189"/>
      <c r="D42" s="33" t="s">
        <v>134</v>
      </c>
      <c r="E42" s="254" t="s">
        <v>137</v>
      </c>
      <c r="F42" s="255"/>
      <c r="G42" s="61" t="s">
        <v>254</v>
      </c>
      <c r="H42" s="3"/>
    </row>
    <row r="43" spans="1:9" ht="37.5" customHeight="1">
      <c r="A43" s="240" t="s">
        <v>14</v>
      </c>
      <c r="B43" s="234" t="s">
        <v>133</v>
      </c>
      <c r="C43" s="235"/>
      <c r="D43" s="231" t="s">
        <v>135</v>
      </c>
      <c r="E43" s="243" t="s">
        <v>136</v>
      </c>
      <c r="F43" s="244"/>
      <c r="G43" s="249" t="s">
        <v>253</v>
      </c>
      <c r="H43" s="3"/>
    </row>
    <row r="44" spans="1:9" ht="15.75">
      <c r="A44" s="241"/>
      <c r="B44" s="236"/>
      <c r="C44" s="237"/>
      <c r="D44" s="232"/>
      <c r="E44" s="245"/>
      <c r="F44" s="246"/>
      <c r="G44" s="250"/>
      <c r="H44" s="3"/>
    </row>
    <row r="45" spans="1:9" ht="15.75">
      <c r="A45" s="241"/>
      <c r="B45" s="236"/>
      <c r="C45" s="237"/>
      <c r="D45" s="232"/>
      <c r="E45" s="245"/>
      <c r="F45" s="246"/>
      <c r="G45" s="250"/>
      <c r="H45" s="3"/>
    </row>
    <row r="46" spans="1:9" ht="41.25" customHeight="1">
      <c r="A46" s="242"/>
      <c r="B46" s="238"/>
      <c r="C46" s="239"/>
      <c r="D46" s="233"/>
      <c r="E46" s="247"/>
      <c r="F46" s="248"/>
      <c r="G46" s="251"/>
      <c r="H46" s="3"/>
      <c r="I46" s="60"/>
    </row>
    <row r="47" spans="1:9" ht="31.5" customHeight="1">
      <c r="A47" s="258" t="s">
        <v>106</v>
      </c>
      <c r="B47" s="258"/>
      <c r="C47" s="258"/>
      <c r="D47" s="258"/>
      <c r="E47" s="258"/>
      <c r="F47" s="258"/>
      <c r="G47" s="258"/>
      <c r="H47" s="3"/>
    </row>
    <row r="48" spans="1:9" s="11" customFormat="1" ht="15.75">
      <c r="A48" s="10"/>
      <c r="B48" s="10"/>
      <c r="C48" s="10"/>
      <c r="D48" s="10"/>
      <c r="E48" s="137"/>
      <c r="F48" s="10"/>
      <c r="G48" s="10"/>
      <c r="H48" s="10"/>
    </row>
    <row r="49" spans="1:8" ht="18.75">
      <c r="A49" s="210" t="s">
        <v>89</v>
      </c>
      <c r="B49" s="211"/>
      <c r="C49" s="211"/>
      <c r="D49" s="211"/>
      <c r="E49" s="211"/>
      <c r="F49" s="211"/>
      <c r="G49" s="212"/>
      <c r="H49" s="3"/>
    </row>
    <row r="50" spans="1:8" ht="17.25">
      <c r="A50" s="267" t="s">
        <v>15</v>
      </c>
      <c r="B50" s="268"/>
      <c r="C50" s="268"/>
      <c r="D50" s="268"/>
      <c r="E50" s="268"/>
      <c r="F50" s="268"/>
      <c r="G50" s="269"/>
      <c r="H50" s="3"/>
    </row>
    <row r="51" spans="1:8" ht="15.75">
      <c r="A51" s="45" t="s">
        <v>16</v>
      </c>
      <c r="B51" s="238" t="s">
        <v>83</v>
      </c>
      <c r="C51" s="270"/>
      <c r="D51" s="239"/>
      <c r="E51" s="190" t="s">
        <v>94</v>
      </c>
      <c r="F51" s="190"/>
      <c r="G51" s="190"/>
      <c r="H51" s="3"/>
    </row>
    <row r="52" spans="1:8" ht="34.5" customHeight="1">
      <c r="A52" s="87" t="s">
        <v>278</v>
      </c>
      <c r="B52" s="274">
        <v>0.5</v>
      </c>
      <c r="C52" s="188"/>
      <c r="D52" s="189"/>
      <c r="E52" s="271" t="s">
        <v>262</v>
      </c>
      <c r="F52" s="272"/>
      <c r="G52" s="273"/>
      <c r="H52" s="3"/>
    </row>
    <row r="53" spans="1:8" ht="15.75">
      <c r="A53" s="87" t="s">
        <v>279</v>
      </c>
      <c r="B53" s="187" t="s">
        <v>263</v>
      </c>
      <c r="C53" s="188"/>
      <c r="D53" s="189"/>
      <c r="E53" s="190"/>
      <c r="F53" s="190"/>
      <c r="G53" s="190"/>
      <c r="H53" s="3"/>
    </row>
    <row r="54" spans="1:8" ht="15.75">
      <c r="A54" s="87" t="s">
        <v>280</v>
      </c>
      <c r="B54" s="187" t="s">
        <v>263</v>
      </c>
      <c r="C54" s="188"/>
      <c r="D54" s="189"/>
      <c r="E54" s="190"/>
      <c r="F54" s="190"/>
      <c r="G54" s="190"/>
      <c r="H54" s="3"/>
    </row>
    <row r="55" spans="1:8" ht="356.25" customHeight="1">
      <c r="A55" s="186"/>
      <c r="B55" s="168"/>
      <c r="C55" s="168"/>
      <c r="D55" s="168"/>
      <c r="E55" s="168"/>
      <c r="F55" s="168"/>
      <c r="G55" s="168"/>
      <c r="H55" s="3"/>
    </row>
    <row r="56" spans="1:8" s="11" customFormat="1" ht="15.75">
      <c r="A56" s="22"/>
      <c r="B56" s="9"/>
      <c r="C56" s="9"/>
      <c r="D56" s="9"/>
      <c r="E56" s="138"/>
      <c r="F56" s="9"/>
      <c r="G56" s="9"/>
      <c r="H56" s="10"/>
    </row>
    <row r="57" spans="1:8" ht="17.25">
      <c r="A57" s="328" t="s">
        <v>19</v>
      </c>
      <c r="B57" s="329"/>
      <c r="C57" s="329"/>
      <c r="D57" s="329"/>
      <c r="E57" s="329"/>
      <c r="F57" s="329"/>
      <c r="G57" s="330"/>
      <c r="H57" s="3"/>
    </row>
    <row r="58" spans="1:8" ht="15.75">
      <c r="A58" s="34" t="s">
        <v>16</v>
      </c>
      <c r="B58" s="190" t="s">
        <v>17</v>
      </c>
      <c r="C58" s="190"/>
      <c r="D58" s="190"/>
      <c r="E58" s="168" t="s">
        <v>93</v>
      </c>
      <c r="F58" s="168"/>
      <c r="G58" s="168"/>
      <c r="H58" s="3"/>
    </row>
    <row r="59" spans="1:8" ht="15.75">
      <c r="A59" s="32" t="s">
        <v>18</v>
      </c>
      <c r="B59" s="194">
        <v>1</v>
      </c>
      <c r="C59" s="190"/>
      <c r="D59" s="190"/>
      <c r="E59" s="190" t="s">
        <v>266</v>
      </c>
      <c r="F59" s="190"/>
      <c r="G59" s="190"/>
      <c r="H59" s="3"/>
    </row>
    <row r="60" spans="1:8" ht="15.75">
      <c r="A60" s="32" t="s">
        <v>24</v>
      </c>
      <c r="B60" s="187" t="s">
        <v>265</v>
      </c>
      <c r="C60" s="188"/>
      <c r="D60" s="189"/>
      <c r="E60" s="190"/>
      <c r="F60" s="190"/>
      <c r="G60" s="190"/>
      <c r="H60" s="3"/>
    </row>
    <row r="61" spans="1:8" ht="15.75">
      <c r="A61" s="32" t="s">
        <v>25</v>
      </c>
      <c r="B61" s="187" t="s">
        <v>265</v>
      </c>
      <c r="C61" s="188"/>
      <c r="D61" s="189"/>
      <c r="E61" s="190"/>
      <c r="F61" s="190"/>
      <c r="G61" s="190"/>
      <c r="H61" s="3"/>
    </row>
    <row r="62" spans="1:8" ht="361.5" customHeight="1">
      <c r="A62" s="195" t="s">
        <v>264</v>
      </c>
      <c r="B62" s="196"/>
      <c r="C62" s="196"/>
      <c r="D62" s="196"/>
      <c r="E62" s="196"/>
      <c r="F62" s="196"/>
      <c r="G62" s="197"/>
      <c r="H62" s="3"/>
    </row>
    <row r="63" spans="1:8" ht="15.75">
      <c r="A63" s="3"/>
      <c r="B63" s="3"/>
      <c r="C63" s="3"/>
      <c r="D63" s="3"/>
      <c r="E63" s="139"/>
      <c r="F63" s="3"/>
      <c r="G63" s="3"/>
      <c r="H63" s="3"/>
    </row>
    <row r="64" spans="1:8" ht="15.75">
      <c r="A64" s="3"/>
      <c r="B64" s="3"/>
      <c r="C64" s="3"/>
      <c r="D64" s="3"/>
      <c r="E64" s="139"/>
      <c r="F64" s="3"/>
      <c r="G64" s="3"/>
      <c r="H64" s="3"/>
    </row>
    <row r="65" spans="1:15" ht="15.75">
      <c r="A65" s="3"/>
      <c r="B65" s="3"/>
      <c r="C65" s="3"/>
      <c r="D65" s="3"/>
      <c r="E65" s="139"/>
      <c r="F65" s="3"/>
      <c r="G65" s="3"/>
      <c r="H65" s="3"/>
    </row>
    <row r="66" spans="1:15" ht="15.75">
      <c r="A66" s="3"/>
      <c r="B66" s="3"/>
      <c r="C66" s="3"/>
      <c r="D66" s="3"/>
      <c r="E66" s="139"/>
      <c r="F66" s="3"/>
      <c r="G66" s="3"/>
      <c r="H66" s="3"/>
    </row>
    <row r="67" spans="1:15" ht="15.75">
      <c r="A67" s="3"/>
      <c r="B67" s="3"/>
      <c r="C67" s="3"/>
      <c r="D67" s="3"/>
      <c r="E67" s="139"/>
      <c r="F67" s="3"/>
      <c r="G67" s="3"/>
      <c r="H67" s="3"/>
    </row>
    <row r="68" spans="1:15" ht="17.25">
      <c r="A68" s="191" t="s">
        <v>20</v>
      </c>
      <c r="B68" s="192"/>
      <c r="C68" s="192"/>
      <c r="D68" s="192"/>
      <c r="E68" s="192"/>
      <c r="F68" s="192"/>
      <c r="G68" s="193"/>
      <c r="H68" s="3"/>
    </row>
    <row r="69" spans="1:15" ht="15.75">
      <c r="A69" s="35" t="s">
        <v>16</v>
      </c>
      <c r="B69" s="36" t="s">
        <v>21</v>
      </c>
      <c r="C69" s="168" t="s">
        <v>22</v>
      </c>
      <c r="D69" s="168"/>
      <c r="E69" s="168" t="s">
        <v>23</v>
      </c>
      <c r="F69" s="168"/>
      <c r="G69" s="36" t="s">
        <v>95</v>
      </c>
      <c r="H69" s="3"/>
    </row>
    <row r="70" spans="1:15" ht="15.75">
      <c r="A70" s="37" t="s">
        <v>18</v>
      </c>
      <c r="B70" s="69">
        <v>0</v>
      </c>
      <c r="C70" s="184">
        <v>0</v>
      </c>
      <c r="D70" s="185"/>
      <c r="E70" s="186">
        <v>0</v>
      </c>
      <c r="F70" s="186"/>
      <c r="G70" s="249" t="s">
        <v>201</v>
      </c>
      <c r="H70" s="3"/>
    </row>
    <row r="71" spans="1:15" ht="15.75">
      <c r="A71" s="37" t="s">
        <v>24</v>
      </c>
      <c r="B71" s="77">
        <v>2</v>
      </c>
      <c r="C71" s="184">
        <v>2</v>
      </c>
      <c r="D71" s="185"/>
      <c r="E71" s="184">
        <v>0</v>
      </c>
      <c r="F71" s="185"/>
      <c r="G71" s="325"/>
      <c r="H71" s="3"/>
    </row>
    <row r="72" spans="1:15" ht="15.75">
      <c r="A72" s="37" t="s">
        <v>25</v>
      </c>
      <c r="B72" s="77">
        <v>3</v>
      </c>
      <c r="C72" s="184">
        <v>3</v>
      </c>
      <c r="D72" s="185"/>
      <c r="E72" s="184">
        <v>0</v>
      </c>
      <c r="F72" s="185"/>
      <c r="G72" s="326"/>
      <c r="H72" s="3"/>
    </row>
    <row r="73" spans="1:15" ht="15.75">
      <c r="A73" s="37" t="s">
        <v>268</v>
      </c>
      <c r="B73" s="70">
        <v>5</v>
      </c>
      <c r="C73" s="256">
        <v>5</v>
      </c>
      <c r="D73" s="257"/>
      <c r="E73" s="168">
        <v>0</v>
      </c>
      <c r="F73" s="168"/>
      <c r="G73" s="327"/>
      <c r="H73" s="3"/>
    </row>
    <row r="74" spans="1:15" ht="21.75" customHeight="1">
      <c r="A74" s="186" t="s">
        <v>105</v>
      </c>
      <c r="B74" s="168"/>
      <c r="C74" s="168"/>
      <c r="D74" s="168"/>
      <c r="E74" s="168"/>
      <c r="F74" s="168"/>
      <c r="G74" s="168"/>
      <c r="H74" s="3"/>
    </row>
    <row r="75" spans="1:15" ht="17.25">
      <c r="A75" s="276" t="s">
        <v>100</v>
      </c>
      <c r="B75" s="277"/>
      <c r="C75" s="277"/>
      <c r="D75" s="277"/>
      <c r="E75" s="277"/>
      <c r="F75" s="277"/>
      <c r="G75" s="278"/>
      <c r="H75" s="5"/>
    </row>
    <row r="76" spans="1:15" ht="31.5">
      <c r="A76" s="43" t="s">
        <v>27</v>
      </c>
      <c r="B76" s="43" t="s">
        <v>28</v>
      </c>
      <c r="C76" s="43" t="s">
        <v>29</v>
      </c>
      <c r="D76" s="43" t="s">
        <v>30</v>
      </c>
      <c r="E76" s="76" t="s">
        <v>31</v>
      </c>
      <c r="F76" s="76" t="s">
        <v>32</v>
      </c>
      <c r="G76" s="43" t="s">
        <v>33</v>
      </c>
    </row>
    <row r="77" spans="1:15" ht="264" customHeight="1">
      <c r="A77" s="39" t="s">
        <v>202</v>
      </c>
      <c r="B77" s="39" t="s">
        <v>203</v>
      </c>
      <c r="C77" s="39" t="s">
        <v>204</v>
      </c>
      <c r="D77" s="39" t="s">
        <v>205</v>
      </c>
      <c r="E77" s="155">
        <v>33419853757</v>
      </c>
      <c r="F77" s="63">
        <v>0.36</v>
      </c>
      <c r="G77" s="71" t="s">
        <v>199</v>
      </c>
    </row>
    <row r="78" spans="1:15" ht="20.25" customHeight="1">
      <c r="A78" s="186" t="s">
        <v>105</v>
      </c>
      <c r="B78" s="168"/>
      <c r="C78" s="168"/>
      <c r="D78" s="168"/>
      <c r="E78" s="168"/>
      <c r="F78" s="168"/>
      <c r="G78" s="168"/>
      <c r="H78" s="3"/>
      <c r="I78" s="3"/>
      <c r="J78" s="3"/>
      <c r="K78" s="3"/>
      <c r="L78" s="3"/>
      <c r="M78" s="3"/>
      <c r="N78" s="3"/>
      <c r="O78" s="3"/>
    </row>
    <row r="79" spans="1:15" ht="20.25" customHeight="1">
      <c r="A79" s="64"/>
      <c r="B79" s="20"/>
      <c r="C79" s="20"/>
      <c r="D79" s="20"/>
      <c r="E79" s="140"/>
      <c r="F79" s="20"/>
      <c r="G79" s="20"/>
      <c r="H79" s="3"/>
      <c r="I79" s="3"/>
      <c r="J79" s="3"/>
      <c r="K79" s="3"/>
      <c r="L79" s="3"/>
      <c r="M79" s="3"/>
      <c r="N79" s="3"/>
      <c r="O79" s="3"/>
    </row>
    <row r="80" spans="1:15" ht="15.75">
      <c r="A80" s="20"/>
      <c r="B80" s="20"/>
      <c r="C80" s="20"/>
      <c r="D80" s="20"/>
      <c r="E80" s="140"/>
      <c r="F80" s="20"/>
      <c r="G80" s="20"/>
      <c r="H80" s="3"/>
      <c r="I80" s="3"/>
      <c r="J80" s="3"/>
      <c r="K80" s="3"/>
      <c r="L80" s="3"/>
      <c r="M80" s="3"/>
      <c r="N80" s="3"/>
      <c r="O80" s="3"/>
    </row>
    <row r="81" spans="1:8" ht="17.25">
      <c r="A81" s="275" t="s">
        <v>84</v>
      </c>
      <c r="B81" s="275"/>
      <c r="C81" s="275"/>
      <c r="D81" s="275"/>
      <c r="E81" s="275"/>
      <c r="F81" s="275"/>
      <c r="G81" s="275"/>
      <c r="H81" s="3"/>
    </row>
    <row r="82" spans="1:8" ht="15.75">
      <c r="A82" s="279" t="s">
        <v>27</v>
      </c>
      <c r="B82" s="279"/>
      <c r="C82" s="81" t="s">
        <v>34</v>
      </c>
      <c r="D82" s="81" t="s">
        <v>35</v>
      </c>
      <c r="E82" s="141" t="s">
        <v>36</v>
      </c>
      <c r="F82" s="280" t="s">
        <v>37</v>
      </c>
      <c r="G82" s="281"/>
    </row>
    <row r="83" spans="1:8" ht="15.75">
      <c r="A83" s="184"/>
      <c r="B83" s="185"/>
      <c r="C83" s="38"/>
      <c r="D83" s="38"/>
      <c r="E83" s="39"/>
      <c r="F83" s="186"/>
      <c r="G83" s="186"/>
    </row>
    <row r="84" spans="1:8" ht="15.75">
      <c r="A84" s="184"/>
      <c r="B84" s="185"/>
      <c r="C84" s="256" t="s">
        <v>256</v>
      </c>
      <c r="D84" s="282"/>
      <c r="E84" s="257"/>
      <c r="F84" s="186"/>
      <c r="G84" s="186"/>
    </row>
    <row r="85" spans="1:8" ht="27" customHeight="1">
      <c r="A85" s="186" t="s">
        <v>101</v>
      </c>
      <c r="B85" s="168"/>
      <c r="C85" s="168"/>
      <c r="D85" s="168"/>
      <c r="E85" s="168"/>
      <c r="F85" s="168"/>
      <c r="G85" s="168"/>
      <c r="H85" s="3"/>
    </row>
    <row r="86" spans="1:8" s="11" customFormat="1" ht="15.75">
      <c r="A86" s="9"/>
      <c r="B86" s="9"/>
      <c r="C86" s="9"/>
      <c r="D86" s="9"/>
      <c r="E86" s="138"/>
      <c r="F86" s="9"/>
      <c r="G86" s="10"/>
      <c r="H86" s="10"/>
    </row>
    <row r="87" spans="1:8" ht="17.25">
      <c r="A87" s="275" t="s">
        <v>38</v>
      </c>
      <c r="B87" s="275"/>
      <c r="C87" s="275"/>
      <c r="D87" s="275"/>
      <c r="E87" s="275"/>
      <c r="F87" s="275"/>
      <c r="G87" s="275"/>
      <c r="H87" s="5"/>
    </row>
    <row r="88" spans="1:8" ht="31.5">
      <c r="A88" s="80" t="s">
        <v>27</v>
      </c>
      <c r="B88" s="80" t="s">
        <v>28</v>
      </c>
      <c r="C88" s="80" t="s">
        <v>29</v>
      </c>
      <c r="D88" s="80" t="s">
        <v>30</v>
      </c>
      <c r="E88" s="90" t="s">
        <v>32</v>
      </c>
      <c r="F88" s="80" t="s">
        <v>39</v>
      </c>
      <c r="G88" s="90" t="s">
        <v>40</v>
      </c>
    </row>
    <row r="89" spans="1:8" ht="94.5">
      <c r="A89" s="39" t="s">
        <v>138</v>
      </c>
      <c r="B89" s="39" t="s">
        <v>139</v>
      </c>
      <c r="C89" s="39" t="s">
        <v>140</v>
      </c>
      <c r="D89" s="39" t="s">
        <v>281</v>
      </c>
      <c r="E89" s="142">
        <v>1</v>
      </c>
      <c r="F89" s="39" t="s">
        <v>282</v>
      </c>
      <c r="G89" s="74" t="s">
        <v>283</v>
      </c>
    </row>
    <row r="90" spans="1:8" ht="126">
      <c r="A90" s="38"/>
      <c r="B90" s="38"/>
      <c r="C90" s="38"/>
      <c r="D90" s="39" t="s">
        <v>284</v>
      </c>
      <c r="E90" s="142">
        <v>1</v>
      </c>
      <c r="F90" s="39" t="s">
        <v>284</v>
      </c>
      <c r="G90" s="91" t="s">
        <v>285</v>
      </c>
    </row>
    <row r="91" spans="1:8" ht="28.5" customHeight="1">
      <c r="A91" s="186" t="s">
        <v>104</v>
      </c>
      <c r="B91" s="168"/>
      <c r="C91" s="168"/>
      <c r="D91" s="168"/>
      <c r="E91" s="168"/>
      <c r="F91" s="168"/>
      <c r="G91" s="168"/>
      <c r="H91" s="3"/>
    </row>
    <row r="92" spans="1:8" s="21" customFormat="1" ht="15.75">
      <c r="A92" s="9"/>
      <c r="B92" s="9"/>
      <c r="C92" s="9"/>
      <c r="D92" s="9"/>
      <c r="E92" s="138"/>
      <c r="F92" s="9"/>
      <c r="G92" s="9"/>
      <c r="H92" s="12"/>
    </row>
    <row r="93" spans="1:8" s="21" customFormat="1" ht="15.75">
      <c r="A93" s="9"/>
      <c r="B93" s="9"/>
      <c r="C93" s="9"/>
      <c r="D93" s="9"/>
      <c r="E93" s="138"/>
      <c r="F93" s="9"/>
      <c r="G93" s="9"/>
      <c r="H93" s="12"/>
    </row>
    <row r="94" spans="1:8" s="21" customFormat="1" ht="15.75">
      <c r="A94" s="9"/>
      <c r="B94" s="9"/>
      <c r="C94" s="9"/>
      <c r="D94" s="9"/>
      <c r="E94" s="138"/>
      <c r="F94" s="9"/>
      <c r="G94" s="9"/>
      <c r="H94" s="12"/>
    </row>
    <row r="95" spans="1:8" s="21" customFormat="1" ht="15.75">
      <c r="A95" s="9"/>
      <c r="B95" s="9"/>
      <c r="C95" s="9"/>
      <c r="D95" s="9"/>
      <c r="E95" s="138"/>
      <c r="F95" s="9"/>
      <c r="G95" s="9"/>
      <c r="H95" s="12"/>
    </row>
    <row r="96" spans="1:8" ht="17.25">
      <c r="A96" s="275" t="s">
        <v>41</v>
      </c>
      <c r="B96" s="275"/>
      <c r="C96" s="275"/>
      <c r="D96" s="275"/>
      <c r="E96" s="275"/>
      <c r="F96" s="275"/>
      <c r="G96" s="275"/>
      <c r="H96" s="3"/>
    </row>
    <row r="97" spans="1:8" ht="47.25">
      <c r="A97" s="80" t="s">
        <v>42</v>
      </c>
      <c r="B97" s="80" t="s">
        <v>43</v>
      </c>
      <c r="C97" s="113" t="s">
        <v>97</v>
      </c>
      <c r="D97" s="80" t="s">
        <v>44</v>
      </c>
      <c r="E97" s="90" t="s">
        <v>45</v>
      </c>
      <c r="F97" s="90" t="s">
        <v>46</v>
      </c>
      <c r="G97" s="80" t="s">
        <v>47</v>
      </c>
      <c r="H97" s="3"/>
    </row>
    <row r="98" spans="1:8" ht="15.75">
      <c r="A98" s="116">
        <v>405136</v>
      </c>
      <c r="B98" s="117" t="s">
        <v>230</v>
      </c>
      <c r="C98" s="38"/>
      <c r="D98" s="119">
        <v>120000000</v>
      </c>
      <c r="E98" s="143" t="s">
        <v>302</v>
      </c>
      <c r="F98" s="131" t="s">
        <v>330</v>
      </c>
      <c r="G98" s="159"/>
      <c r="H98" s="3"/>
    </row>
    <row r="99" spans="1:8" ht="30">
      <c r="A99" s="116">
        <v>412007</v>
      </c>
      <c r="B99" s="117" t="s">
        <v>231</v>
      </c>
      <c r="C99" s="38"/>
      <c r="D99" s="128" t="s">
        <v>232</v>
      </c>
      <c r="E99" s="144"/>
      <c r="F99" s="40"/>
      <c r="G99" s="160"/>
      <c r="H99" s="3"/>
    </row>
    <row r="100" spans="1:8" ht="45">
      <c r="A100" s="116">
        <v>414660</v>
      </c>
      <c r="B100" s="117" t="s">
        <v>298</v>
      </c>
      <c r="C100" s="58"/>
      <c r="D100" s="128" t="s">
        <v>232</v>
      </c>
      <c r="E100" s="144"/>
      <c r="F100" s="59"/>
      <c r="G100" s="160"/>
      <c r="H100" s="3"/>
    </row>
    <row r="101" spans="1:8" ht="30">
      <c r="A101" s="116">
        <v>406698</v>
      </c>
      <c r="B101" s="117" t="s">
        <v>299</v>
      </c>
      <c r="C101" s="58"/>
      <c r="D101" s="128" t="s">
        <v>232</v>
      </c>
      <c r="E101" s="144"/>
      <c r="F101" s="59"/>
      <c r="G101" s="160"/>
      <c r="H101" s="3"/>
    </row>
    <row r="102" spans="1:8" ht="30">
      <c r="A102" s="116">
        <v>406699</v>
      </c>
      <c r="B102" s="117" t="s">
        <v>300</v>
      </c>
      <c r="C102" s="58"/>
      <c r="D102" s="129" t="s">
        <v>303</v>
      </c>
      <c r="E102" s="144"/>
      <c r="F102" s="59"/>
      <c r="G102" s="160"/>
      <c r="H102" s="3"/>
    </row>
    <row r="103" spans="1:8" ht="30">
      <c r="A103" s="116">
        <v>406696</v>
      </c>
      <c r="B103" s="118" t="s">
        <v>301</v>
      </c>
      <c r="C103" s="38"/>
      <c r="D103" s="129" t="s">
        <v>303</v>
      </c>
      <c r="E103" s="144"/>
      <c r="F103" s="40"/>
      <c r="G103" s="160"/>
      <c r="H103" s="3"/>
    </row>
    <row r="104" spans="1:8" ht="25.5" customHeight="1">
      <c r="A104" s="283" t="s">
        <v>233</v>
      </c>
      <c r="B104" s="162" t="s">
        <v>241</v>
      </c>
      <c r="C104" s="38"/>
      <c r="D104" s="123">
        <f>8000000*12</f>
        <v>96000000</v>
      </c>
      <c r="E104" s="130" t="s">
        <v>249</v>
      </c>
      <c r="F104" s="131" t="s">
        <v>252</v>
      </c>
      <c r="G104" s="161"/>
      <c r="H104" s="3"/>
    </row>
    <row r="105" spans="1:8" ht="15.75">
      <c r="A105" s="284"/>
      <c r="B105" s="163"/>
      <c r="C105" s="38"/>
      <c r="D105" s="123">
        <f>78000000*2</f>
        <v>156000000</v>
      </c>
      <c r="E105" s="130" t="s">
        <v>250</v>
      </c>
      <c r="F105" s="131" t="s">
        <v>252</v>
      </c>
      <c r="G105" s="131" t="s">
        <v>332</v>
      </c>
      <c r="H105" s="3"/>
    </row>
    <row r="106" spans="1:8" ht="15.75">
      <c r="A106" s="285"/>
      <c r="B106" s="164"/>
      <c r="C106" s="38"/>
      <c r="D106" s="123">
        <f>7000000*12</f>
        <v>84000000</v>
      </c>
      <c r="E106" s="130" t="s">
        <v>251</v>
      </c>
      <c r="F106" s="131" t="s">
        <v>252</v>
      </c>
      <c r="G106" s="131" t="s">
        <v>332</v>
      </c>
      <c r="H106" s="3"/>
    </row>
    <row r="107" spans="1:8" ht="30">
      <c r="A107" s="120" t="s">
        <v>234</v>
      </c>
      <c r="B107" s="122" t="s">
        <v>242</v>
      </c>
      <c r="C107" s="38"/>
      <c r="D107" s="124">
        <v>227200000</v>
      </c>
      <c r="E107" s="145" t="s">
        <v>310</v>
      </c>
      <c r="F107" s="131" t="s">
        <v>252</v>
      </c>
      <c r="G107" s="159"/>
      <c r="H107" s="3"/>
    </row>
    <row r="108" spans="1:8" ht="26.25">
      <c r="A108" s="156" t="s">
        <v>235</v>
      </c>
      <c r="B108" s="156" t="s">
        <v>243</v>
      </c>
      <c r="C108" s="38"/>
      <c r="D108" s="125">
        <v>16716000000</v>
      </c>
      <c r="E108" s="146" t="s">
        <v>311</v>
      </c>
      <c r="F108" s="131" t="s">
        <v>252</v>
      </c>
      <c r="G108" s="160"/>
      <c r="H108" s="3"/>
    </row>
    <row r="109" spans="1:8" ht="15.75">
      <c r="A109" s="158"/>
      <c r="B109" s="158"/>
      <c r="C109" s="38"/>
      <c r="D109" s="125">
        <v>11144000000</v>
      </c>
      <c r="E109" s="146" t="s">
        <v>312</v>
      </c>
      <c r="F109" s="131" t="s">
        <v>252</v>
      </c>
      <c r="G109" s="160"/>
      <c r="H109" s="3"/>
    </row>
    <row r="110" spans="1:8" ht="25.5" customHeight="1">
      <c r="A110" s="283" t="s">
        <v>236</v>
      </c>
      <c r="B110" s="165" t="s">
        <v>244</v>
      </c>
      <c r="C110" s="38"/>
      <c r="D110" s="125">
        <f>79200000+668800000+1041600000</f>
        <v>1789600000</v>
      </c>
      <c r="E110" s="146" t="s">
        <v>313</v>
      </c>
      <c r="F110" s="156" t="s">
        <v>331</v>
      </c>
      <c r="G110" s="160"/>
      <c r="H110" s="3"/>
    </row>
    <row r="111" spans="1:8" ht="15.75">
      <c r="A111" s="284"/>
      <c r="B111" s="166"/>
      <c r="C111" s="38"/>
      <c r="D111" s="125">
        <f>696000000+112000000+620000000</f>
        <v>1428000000</v>
      </c>
      <c r="E111" s="146" t="s">
        <v>314</v>
      </c>
      <c r="F111" s="157"/>
      <c r="G111" s="160"/>
      <c r="H111" s="3"/>
    </row>
    <row r="112" spans="1:8" ht="15.75">
      <c r="A112" s="284"/>
      <c r="B112" s="166"/>
      <c r="C112" s="38"/>
      <c r="D112" s="125">
        <v>280000000</v>
      </c>
      <c r="E112" s="146" t="s">
        <v>315</v>
      </c>
      <c r="F112" s="157"/>
      <c r="G112" s="160"/>
      <c r="H112" s="3"/>
    </row>
    <row r="113" spans="1:8" ht="15.75">
      <c r="A113" s="284"/>
      <c r="B113" s="166"/>
      <c r="C113" s="38"/>
      <c r="D113" s="125">
        <v>168000000</v>
      </c>
      <c r="E113" s="146" t="s">
        <v>316</v>
      </c>
      <c r="F113" s="157"/>
      <c r="G113" s="160"/>
      <c r="H113" s="3"/>
    </row>
    <row r="114" spans="1:8" ht="15.75">
      <c r="A114" s="284"/>
      <c r="B114" s="166"/>
      <c r="C114" s="38"/>
      <c r="D114" s="125">
        <f>372000000+600000000+96000000</f>
        <v>1068000000</v>
      </c>
      <c r="E114" s="146" t="s">
        <v>317</v>
      </c>
      <c r="F114" s="157"/>
      <c r="G114" s="160"/>
      <c r="H114" s="3"/>
    </row>
    <row r="115" spans="1:8" ht="15.75">
      <c r="A115" s="284"/>
      <c r="B115" s="166"/>
      <c r="C115" s="38"/>
      <c r="D115" s="125">
        <v>360000000</v>
      </c>
      <c r="E115" s="146" t="s">
        <v>318</v>
      </c>
      <c r="F115" s="157"/>
      <c r="G115" s="160"/>
      <c r="H115" s="3"/>
    </row>
    <row r="116" spans="1:8" ht="25.5">
      <c r="A116" s="284"/>
      <c r="B116" s="166"/>
      <c r="C116" s="38"/>
      <c r="D116" s="125">
        <v>160000000</v>
      </c>
      <c r="E116" s="146" t="s">
        <v>319</v>
      </c>
      <c r="F116" s="157"/>
      <c r="G116" s="160"/>
      <c r="H116" s="3"/>
    </row>
    <row r="117" spans="1:8" ht="25.5">
      <c r="A117" s="285"/>
      <c r="B117" s="167"/>
      <c r="C117" s="38"/>
      <c r="D117" s="126">
        <f>52800000+248000000+240000000+2320000000+694400000+64000000</f>
        <v>3619200000</v>
      </c>
      <c r="E117" s="146" t="s">
        <v>320</v>
      </c>
      <c r="F117" s="158"/>
      <c r="G117" s="160"/>
      <c r="H117" s="3"/>
    </row>
    <row r="118" spans="1:8" ht="15.75" customHeight="1">
      <c r="A118" s="156" t="s">
        <v>237</v>
      </c>
      <c r="B118" s="165" t="s">
        <v>245</v>
      </c>
      <c r="C118" s="38"/>
      <c r="D118" s="126">
        <v>960000000</v>
      </c>
      <c r="E118" s="146" t="s">
        <v>321</v>
      </c>
      <c r="F118" s="131" t="s">
        <v>252</v>
      </c>
      <c r="G118" s="160"/>
      <c r="H118" s="3"/>
    </row>
    <row r="119" spans="1:8" ht="15.75">
      <c r="A119" s="157"/>
      <c r="B119" s="166"/>
      <c r="C119" s="38"/>
      <c r="D119" s="126">
        <v>240000000</v>
      </c>
      <c r="E119" s="146" t="s">
        <v>322</v>
      </c>
      <c r="F119" s="131" t="s">
        <v>252</v>
      </c>
      <c r="G119" s="160"/>
      <c r="H119" s="3"/>
    </row>
    <row r="120" spans="1:8" ht="15.75">
      <c r="A120" s="157"/>
      <c r="B120" s="166"/>
      <c r="C120" s="38"/>
      <c r="D120" s="126">
        <v>240000000</v>
      </c>
      <c r="E120" s="146" t="s">
        <v>323</v>
      </c>
      <c r="F120" s="131" t="s">
        <v>252</v>
      </c>
      <c r="G120" s="160"/>
      <c r="H120" s="3"/>
    </row>
    <row r="121" spans="1:8" ht="15.75">
      <c r="A121" s="157"/>
      <c r="B121" s="166"/>
      <c r="C121" s="38"/>
      <c r="D121" s="126">
        <v>240000000</v>
      </c>
      <c r="E121" s="146" t="s">
        <v>324</v>
      </c>
      <c r="F121" s="131" t="s">
        <v>252</v>
      </c>
      <c r="G121" s="160"/>
      <c r="H121" s="3"/>
    </row>
    <row r="122" spans="1:8" ht="26.25">
      <c r="A122" s="158"/>
      <c r="B122" s="167"/>
      <c r="C122" s="38"/>
      <c r="D122" s="126">
        <v>240000000</v>
      </c>
      <c r="E122" s="146" t="s">
        <v>325</v>
      </c>
      <c r="F122" s="131" t="s">
        <v>252</v>
      </c>
      <c r="G122" s="160"/>
      <c r="H122" s="3"/>
    </row>
    <row r="123" spans="1:8" ht="15.75" customHeight="1">
      <c r="A123" s="156" t="s">
        <v>238</v>
      </c>
      <c r="B123" s="165" t="s">
        <v>246</v>
      </c>
      <c r="C123" s="38"/>
      <c r="D123" s="127">
        <v>507840000</v>
      </c>
      <c r="E123" s="130" t="s">
        <v>326</v>
      </c>
      <c r="F123" s="131" t="s">
        <v>252</v>
      </c>
      <c r="G123" s="160"/>
      <c r="H123" s="3"/>
    </row>
    <row r="124" spans="1:8" ht="15.75">
      <c r="A124" s="157"/>
      <c r="B124" s="166"/>
      <c r="C124" s="38"/>
      <c r="D124" s="127">
        <v>899750000</v>
      </c>
      <c r="E124" s="130" t="s">
        <v>327</v>
      </c>
      <c r="F124" s="131" t="s">
        <v>252</v>
      </c>
      <c r="G124" s="160"/>
      <c r="H124" s="3"/>
    </row>
    <row r="125" spans="1:8" ht="25.5">
      <c r="A125" s="158"/>
      <c r="B125" s="167"/>
      <c r="C125" s="38"/>
      <c r="D125" s="127">
        <v>761760000</v>
      </c>
      <c r="E125" s="130" t="s">
        <v>311</v>
      </c>
      <c r="F125" s="131" t="s">
        <v>252</v>
      </c>
      <c r="G125" s="160"/>
      <c r="H125" s="3"/>
    </row>
    <row r="126" spans="1:8" ht="25.5" customHeight="1">
      <c r="A126" s="156" t="s">
        <v>239</v>
      </c>
      <c r="B126" s="165" t="s">
        <v>247</v>
      </c>
      <c r="C126" s="38"/>
      <c r="D126" s="126">
        <v>768000000</v>
      </c>
      <c r="E126" s="146" t="s">
        <v>319</v>
      </c>
      <c r="F126" s="131" t="s">
        <v>252</v>
      </c>
      <c r="G126" s="160"/>
      <c r="H126" s="3"/>
    </row>
    <row r="127" spans="1:8" ht="15.75">
      <c r="A127" s="157"/>
      <c r="B127" s="166"/>
      <c r="C127" s="38"/>
      <c r="D127" s="126">
        <v>512000000</v>
      </c>
      <c r="E127" s="146" t="s">
        <v>315</v>
      </c>
      <c r="F127" s="131" t="s">
        <v>252</v>
      </c>
      <c r="G127" s="160"/>
      <c r="H127" s="3"/>
    </row>
    <row r="128" spans="1:8" ht="15.75">
      <c r="A128" s="157"/>
      <c r="B128" s="166"/>
      <c r="C128" s="38"/>
      <c r="D128" s="126">
        <v>1361844000</v>
      </c>
      <c r="E128" s="146" t="s">
        <v>313</v>
      </c>
      <c r="F128" s="131" t="s">
        <v>252</v>
      </c>
      <c r="G128" s="160"/>
      <c r="H128" s="3"/>
    </row>
    <row r="129" spans="1:8" ht="15.75">
      <c r="A129" s="158"/>
      <c r="B129" s="167"/>
      <c r="C129" s="38"/>
      <c r="D129" s="126">
        <v>1248416000</v>
      </c>
      <c r="E129" s="146" t="s">
        <v>314</v>
      </c>
      <c r="F129" s="131" t="s">
        <v>252</v>
      </c>
      <c r="G129" s="160"/>
      <c r="H129" s="3"/>
    </row>
    <row r="130" spans="1:8" ht="15.75" customHeight="1">
      <c r="A130" s="156" t="s">
        <v>240</v>
      </c>
      <c r="B130" s="165" t="s">
        <v>248</v>
      </c>
      <c r="C130" s="38"/>
      <c r="D130" s="126">
        <v>300000000</v>
      </c>
      <c r="E130" s="146" t="s">
        <v>321</v>
      </c>
      <c r="F130" s="131" t="s">
        <v>252</v>
      </c>
      <c r="G130" s="160"/>
      <c r="H130" s="3"/>
    </row>
    <row r="131" spans="1:8" ht="15.75">
      <c r="A131" s="157"/>
      <c r="B131" s="166"/>
      <c r="C131" s="38"/>
      <c r="D131" s="126">
        <v>300000000</v>
      </c>
      <c r="E131" s="146" t="s">
        <v>322</v>
      </c>
      <c r="F131" s="131" t="s">
        <v>252</v>
      </c>
      <c r="G131" s="160"/>
      <c r="H131" s="3"/>
    </row>
    <row r="132" spans="1:8" ht="15.75">
      <c r="A132" s="157"/>
      <c r="B132" s="166"/>
      <c r="C132" s="38"/>
      <c r="D132" s="126">
        <v>300000000</v>
      </c>
      <c r="E132" s="146" t="s">
        <v>323</v>
      </c>
      <c r="F132" s="131" t="s">
        <v>252</v>
      </c>
      <c r="G132" s="160"/>
      <c r="H132" s="3"/>
    </row>
    <row r="133" spans="1:8" ht="15.75">
      <c r="A133" s="157"/>
      <c r="B133" s="166"/>
      <c r="C133" s="38"/>
      <c r="D133" s="126">
        <v>300000000</v>
      </c>
      <c r="E133" s="146" t="s">
        <v>324</v>
      </c>
      <c r="F133" s="131" t="s">
        <v>252</v>
      </c>
      <c r="G133" s="160"/>
      <c r="H133" s="3"/>
    </row>
    <row r="134" spans="1:8" ht="26.25">
      <c r="A134" s="158"/>
      <c r="B134" s="167"/>
      <c r="C134" s="38"/>
      <c r="D134" s="126">
        <v>300000000</v>
      </c>
      <c r="E134" s="146" t="s">
        <v>325</v>
      </c>
      <c r="F134" s="131" t="s">
        <v>252</v>
      </c>
      <c r="G134" s="160"/>
      <c r="H134" s="3"/>
    </row>
    <row r="135" spans="1:8" ht="15.75" customHeight="1">
      <c r="A135" s="156" t="s">
        <v>304</v>
      </c>
      <c r="B135" s="156" t="s">
        <v>307</v>
      </c>
      <c r="C135" s="38"/>
      <c r="D135" s="126">
        <f>1152000000+40480000</f>
        <v>1192480000</v>
      </c>
      <c r="E135" s="146" t="s">
        <v>315</v>
      </c>
      <c r="F135" s="131" t="s">
        <v>252</v>
      </c>
      <c r="G135" s="160"/>
      <c r="H135" s="3"/>
    </row>
    <row r="136" spans="1:8" ht="15.75">
      <c r="A136" s="157"/>
      <c r="B136" s="157"/>
      <c r="C136" s="38"/>
      <c r="D136" s="126">
        <v>60720000</v>
      </c>
      <c r="E136" s="146" t="s">
        <v>328</v>
      </c>
      <c r="F136" s="131" t="s">
        <v>252</v>
      </c>
      <c r="G136" s="160"/>
      <c r="H136" s="3"/>
    </row>
    <row r="137" spans="1:8" ht="26.25">
      <c r="A137" s="158"/>
      <c r="B137" s="158"/>
      <c r="C137" s="38"/>
      <c r="D137" s="126">
        <f>768000000+101200000</f>
        <v>869200000</v>
      </c>
      <c r="E137" s="146" t="s">
        <v>319</v>
      </c>
      <c r="F137" s="131" t="s">
        <v>252</v>
      </c>
      <c r="G137" s="160"/>
      <c r="H137" s="3"/>
    </row>
    <row r="138" spans="1:8" ht="25.5">
      <c r="A138" s="46" t="s">
        <v>305</v>
      </c>
      <c r="B138" s="121" t="s">
        <v>308</v>
      </c>
      <c r="C138" s="38"/>
      <c r="D138" s="127">
        <f>96000000+70000000+135000000</f>
        <v>301000000</v>
      </c>
      <c r="E138" s="130" t="s">
        <v>329</v>
      </c>
      <c r="F138" s="46" t="s">
        <v>252</v>
      </c>
      <c r="G138" s="160"/>
      <c r="H138" s="3"/>
    </row>
    <row r="139" spans="1:8" ht="15.75" customHeight="1">
      <c r="A139" s="156" t="s">
        <v>306</v>
      </c>
      <c r="B139" s="165" t="s">
        <v>309</v>
      </c>
      <c r="C139" s="38"/>
      <c r="D139" s="126">
        <v>1668420000</v>
      </c>
      <c r="E139" s="146" t="s">
        <v>327</v>
      </c>
      <c r="F139" s="131" t="s">
        <v>252</v>
      </c>
      <c r="G139" s="160"/>
      <c r="H139" s="3"/>
    </row>
    <row r="140" spans="1:8" ht="15.75">
      <c r="A140" s="158"/>
      <c r="B140" s="167"/>
      <c r="C140" s="38"/>
      <c r="D140" s="124">
        <v>1246500000</v>
      </c>
      <c r="E140" s="145" t="s">
        <v>313</v>
      </c>
      <c r="F140" s="131" t="s">
        <v>252</v>
      </c>
      <c r="G140" s="160"/>
      <c r="H140" s="3"/>
    </row>
    <row r="141" spans="1:8" ht="15.75">
      <c r="A141" s="62"/>
      <c r="B141" s="39"/>
      <c r="C141" s="38"/>
      <c r="D141" s="40"/>
      <c r="E141" s="147"/>
      <c r="F141" s="40"/>
      <c r="G141" s="161"/>
      <c r="H141" s="3"/>
    </row>
    <row r="142" spans="1:8" ht="24" customHeight="1">
      <c r="A142" s="186" t="s">
        <v>105</v>
      </c>
      <c r="B142" s="168"/>
      <c r="C142" s="168"/>
      <c r="D142" s="168"/>
      <c r="E142" s="168"/>
      <c r="F142" s="168"/>
      <c r="G142" s="168"/>
      <c r="H142" s="3"/>
    </row>
    <row r="143" spans="1:8" s="21" customFormat="1" ht="15.75">
      <c r="A143" s="9"/>
      <c r="B143" s="9"/>
      <c r="C143" s="9"/>
      <c r="D143" s="9"/>
      <c r="E143" s="138"/>
      <c r="F143" s="9"/>
      <c r="G143" s="9"/>
      <c r="H143" s="12"/>
    </row>
    <row r="144" spans="1:8" ht="17.25">
      <c r="A144" s="319" t="s">
        <v>103</v>
      </c>
      <c r="B144" s="320"/>
      <c r="C144" s="320"/>
      <c r="D144" s="320"/>
      <c r="E144" s="320"/>
      <c r="F144" s="320"/>
      <c r="G144" s="321"/>
      <c r="H144" s="3"/>
    </row>
    <row r="145" spans="1:8" ht="15.75">
      <c r="A145" s="80" t="s">
        <v>48</v>
      </c>
      <c r="B145" s="80" t="s">
        <v>49</v>
      </c>
      <c r="C145" s="80" t="s">
        <v>27</v>
      </c>
      <c r="D145" s="80" t="s">
        <v>50</v>
      </c>
      <c r="E145" s="90" t="s">
        <v>51</v>
      </c>
      <c r="F145" s="80" t="s">
        <v>52</v>
      </c>
      <c r="G145" s="90" t="s">
        <v>53</v>
      </c>
      <c r="H145" s="3"/>
    </row>
    <row r="146" spans="1:8" ht="15.75">
      <c r="A146" s="43">
        <v>100</v>
      </c>
      <c r="B146" s="92">
        <v>111</v>
      </c>
      <c r="C146" s="101" t="s">
        <v>143</v>
      </c>
      <c r="D146" s="104">
        <v>3499543076</v>
      </c>
      <c r="E146" s="148">
        <v>1223247692</v>
      </c>
      <c r="F146" s="105">
        <f>D146-E146</f>
        <v>2276295384</v>
      </c>
      <c r="G146" s="179" t="s">
        <v>199</v>
      </c>
      <c r="H146" s="3"/>
    </row>
    <row r="147" spans="1:8" ht="25.5">
      <c r="A147" s="43">
        <v>100</v>
      </c>
      <c r="B147" s="92">
        <v>113</v>
      </c>
      <c r="C147" s="101" t="s">
        <v>144</v>
      </c>
      <c r="D147" s="104">
        <v>258344400</v>
      </c>
      <c r="E147" s="149">
        <v>56537500</v>
      </c>
      <c r="F147" s="105">
        <f t="shared" ref="F147:F208" si="0">D147-E147</f>
        <v>201806900</v>
      </c>
      <c r="G147" s="180"/>
      <c r="H147" s="3"/>
    </row>
    <row r="148" spans="1:8" ht="15.75">
      <c r="A148" s="43">
        <v>100</v>
      </c>
      <c r="B148" s="92">
        <v>114</v>
      </c>
      <c r="C148" s="101" t="s">
        <v>145</v>
      </c>
      <c r="D148" s="104">
        <v>405732964</v>
      </c>
      <c r="E148" s="150">
        <v>0</v>
      </c>
      <c r="F148" s="106">
        <v>405732964</v>
      </c>
      <c r="G148" s="180"/>
      <c r="H148" s="3"/>
    </row>
    <row r="149" spans="1:8" ht="25.5">
      <c r="A149" s="43">
        <v>100</v>
      </c>
      <c r="B149" s="92">
        <v>123</v>
      </c>
      <c r="C149" s="101" t="s">
        <v>146</v>
      </c>
      <c r="D149" s="104">
        <v>15895104</v>
      </c>
      <c r="E149" s="149">
        <v>4245452</v>
      </c>
      <c r="F149" s="105">
        <f t="shared" si="0"/>
        <v>11649652</v>
      </c>
      <c r="G149" s="180"/>
      <c r="H149" s="3"/>
    </row>
    <row r="150" spans="1:8" ht="15.75">
      <c r="A150" s="43">
        <v>100</v>
      </c>
      <c r="B150" s="92">
        <v>131</v>
      </c>
      <c r="C150" s="101" t="s">
        <v>147</v>
      </c>
      <c r="D150" s="104">
        <v>5040010</v>
      </c>
      <c r="E150" s="107">
        <v>1680000</v>
      </c>
      <c r="F150" s="105">
        <f t="shared" si="0"/>
        <v>3360010</v>
      </c>
      <c r="G150" s="180"/>
      <c r="H150" s="3"/>
    </row>
    <row r="151" spans="1:8" ht="25.5">
      <c r="A151" s="43">
        <v>100</v>
      </c>
      <c r="B151" s="92">
        <v>133</v>
      </c>
      <c r="C151" s="101" t="s">
        <v>148</v>
      </c>
      <c r="D151" s="104">
        <f>761180150+174047983+70550000</f>
        <v>1005778133</v>
      </c>
      <c r="E151" s="107">
        <v>286062962</v>
      </c>
      <c r="F151" s="105">
        <f t="shared" si="0"/>
        <v>719715171</v>
      </c>
      <c r="G151" s="180"/>
      <c r="H151" s="3"/>
    </row>
    <row r="152" spans="1:8" ht="25.5">
      <c r="A152" s="43">
        <v>100</v>
      </c>
      <c r="B152" s="92">
        <v>137</v>
      </c>
      <c r="C152" s="101" t="s">
        <v>149</v>
      </c>
      <c r="D152" s="104">
        <f>39150001+5849999</f>
        <v>45000000</v>
      </c>
      <c r="E152" s="107">
        <v>13500000</v>
      </c>
      <c r="F152" s="108">
        <f t="shared" si="0"/>
        <v>31500000</v>
      </c>
      <c r="G152" s="180"/>
      <c r="H152" s="3"/>
    </row>
    <row r="153" spans="1:8" ht="15.75">
      <c r="A153" s="43">
        <v>100</v>
      </c>
      <c r="B153" s="93">
        <v>144</v>
      </c>
      <c r="C153" s="101" t="s">
        <v>150</v>
      </c>
      <c r="D153" s="104">
        <f>3705256368-150000000-70550000-5849999</f>
        <v>3478856369</v>
      </c>
      <c r="E153" s="107">
        <v>990483568</v>
      </c>
      <c r="F153" s="108">
        <f t="shared" si="0"/>
        <v>2488372801</v>
      </c>
      <c r="G153" s="180"/>
      <c r="H153" s="3"/>
    </row>
    <row r="154" spans="1:8" ht="15.75">
      <c r="A154" s="43">
        <v>100</v>
      </c>
      <c r="B154" s="92">
        <v>145</v>
      </c>
      <c r="C154" s="101" t="s">
        <v>151</v>
      </c>
      <c r="D154" s="104">
        <f>936755117-24047983</f>
        <v>912707134</v>
      </c>
      <c r="E154" s="107">
        <v>214934832</v>
      </c>
      <c r="F154" s="108">
        <f t="shared" si="0"/>
        <v>697772302</v>
      </c>
      <c r="G154" s="180"/>
      <c r="H154" s="3"/>
    </row>
    <row r="155" spans="1:8" ht="25.5">
      <c r="A155" s="43">
        <v>100</v>
      </c>
      <c r="B155" s="92">
        <v>199</v>
      </c>
      <c r="C155" s="101" t="s">
        <v>152</v>
      </c>
      <c r="D155" s="108">
        <v>10675000</v>
      </c>
      <c r="E155" s="150">
        <v>0</v>
      </c>
      <c r="F155" s="105">
        <f t="shared" si="0"/>
        <v>10675000</v>
      </c>
      <c r="G155" s="180"/>
      <c r="H155" s="3"/>
    </row>
    <row r="156" spans="1:8" ht="15.75">
      <c r="A156" s="43">
        <v>200</v>
      </c>
      <c r="B156" s="94">
        <v>211</v>
      </c>
      <c r="C156" s="98" t="s">
        <v>153</v>
      </c>
      <c r="D156" s="104">
        <v>135536500</v>
      </c>
      <c r="E156" s="107">
        <v>95828500</v>
      </c>
      <c r="F156" s="105">
        <f t="shared" si="0"/>
        <v>39708000</v>
      </c>
      <c r="G156" s="180"/>
      <c r="H156" s="3"/>
    </row>
    <row r="157" spans="1:8" ht="15.75">
      <c r="A157" s="43">
        <v>200</v>
      </c>
      <c r="B157" s="94">
        <v>212</v>
      </c>
      <c r="C157" s="98" t="s">
        <v>154</v>
      </c>
      <c r="D157" s="104">
        <v>64913450</v>
      </c>
      <c r="E157" s="107">
        <v>12807153</v>
      </c>
      <c r="F157" s="105">
        <f t="shared" si="0"/>
        <v>52106297</v>
      </c>
      <c r="G157" s="180"/>
      <c r="H157" s="3"/>
    </row>
    <row r="158" spans="1:8" ht="38.25">
      <c r="A158" s="43">
        <v>200</v>
      </c>
      <c r="B158" s="94">
        <v>214</v>
      </c>
      <c r="C158" s="98" t="s">
        <v>155</v>
      </c>
      <c r="D158" s="104">
        <v>11413139</v>
      </c>
      <c r="E158" s="107">
        <v>2530200</v>
      </c>
      <c r="F158" s="105">
        <f t="shared" si="0"/>
        <v>8882939</v>
      </c>
      <c r="G158" s="180"/>
      <c r="H158" s="3"/>
    </row>
    <row r="159" spans="1:8" ht="15.75">
      <c r="A159" s="43">
        <v>200</v>
      </c>
      <c r="B159" s="95">
        <v>231</v>
      </c>
      <c r="C159" s="98" t="s">
        <v>156</v>
      </c>
      <c r="D159" s="109">
        <v>173004206</v>
      </c>
      <c r="E159" s="150">
        <v>0</v>
      </c>
      <c r="F159" s="110">
        <f t="shared" si="0"/>
        <v>173004206</v>
      </c>
      <c r="G159" s="180"/>
      <c r="H159" s="3"/>
    </row>
    <row r="160" spans="1:8" ht="15.75">
      <c r="A160" s="43">
        <v>200</v>
      </c>
      <c r="B160" s="95">
        <v>232</v>
      </c>
      <c r="C160" s="98" t="s">
        <v>157</v>
      </c>
      <c r="D160" s="104">
        <f>731004105+90500000</f>
        <v>821504105</v>
      </c>
      <c r="E160" s="150">
        <v>820740915</v>
      </c>
      <c r="F160" s="105">
        <f>D160-E160</f>
        <v>763190</v>
      </c>
      <c r="G160" s="180"/>
      <c r="H160" s="3"/>
    </row>
    <row r="161" spans="1:8" ht="51">
      <c r="A161" s="43">
        <v>200</v>
      </c>
      <c r="B161" s="96">
        <v>242</v>
      </c>
      <c r="C161" s="99" t="s">
        <v>158</v>
      </c>
      <c r="D161" s="104">
        <f>116850000-21255000</f>
        <v>95595000</v>
      </c>
      <c r="E161" s="150">
        <v>0</v>
      </c>
      <c r="F161" s="111">
        <f t="shared" si="0"/>
        <v>95595000</v>
      </c>
      <c r="G161" s="180"/>
      <c r="H161" s="3"/>
    </row>
    <row r="162" spans="1:8" ht="76.5">
      <c r="A162" s="43">
        <v>200</v>
      </c>
      <c r="B162" s="96">
        <v>243</v>
      </c>
      <c r="C162" s="99" t="s">
        <v>159</v>
      </c>
      <c r="D162" s="104">
        <f>510456500+9607556</f>
        <v>520064056</v>
      </c>
      <c r="E162" s="150">
        <v>9550000</v>
      </c>
      <c r="F162" s="111">
        <f t="shared" si="0"/>
        <v>510514056</v>
      </c>
      <c r="G162" s="180"/>
      <c r="H162" s="3"/>
    </row>
    <row r="163" spans="1:8" ht="51">
      <c r="A163" s="43">
        <v>200</v>
      </c>
      <c r="B163" s="96">
        <v>244</v>
      </c>
      <c r="C163" s="99" t="s">
        <v>160</v>
      </c>
      <c r="D163" s="104">
        <v>1402910623</v>
      </c>
      <c r="E163" s="150">
        <v>58718926</v>
      </c>
      <c r="F163" s="105">
        <f t="shared" si="0"/>
        <v>1344191697</v>
      </c>
      <c r="G163" s="180"/>
      <c r="H163" s="3"/>
    </row>
    <row r="164" spans="1:8" ht="38.25">
      <c r="A164" s="43">
        <v>200</v>
      </c>
      <c r="B164" s="96">
        <v>245</v>
      </c>
      <c r="C164" s="99" t="s">
        <v>161</v>
      </c>
      <c r="D164" s="104">
        <f>30400000+148200000</f>
        <v>178600000</v>
      </c>
      <c r="E164" s="150">
        <v>25650000</v>
      </c>
      <c r="F164" s="111">
        <f t="shared" si="0"/>
        <v>152950000</v>
      </c>
      <c r="G164" s="180"/>
      <c r="H164" s="3"/>
    </row>
    <row r="165" spans="1:8" ht="25.5">
      <c r="A165" s="43">
        <v>200</v>
      </c>
      <c r="B165" s="96">
        <v>251</v>
      </c>
      <c r="C165" s="98" t="s">
        <v>162</v>
      </c>
      <c r="D165" s="104">
        <v>214522800</v>
      </c>
      <c r="E165" s="150">
        <v>77550000</v>
      </c>
      <c r="F165" s="105">
        <f t="shared" si="0"/>
        <v>136972800</v>
      </c>
      <c r="G165" s="180"/>
      <c r="H165" s="3"/>
    </row>
    <row r="166" spans="1:8" ht="38.25">
      <c r="A166" s="43">
        <v>200</v>
      </c>
      <c r="B166" s="96">
        <v>262</v>
      </c>
      <c r="C166" s="102" t="s">
        <v>163</v>
      </c>
      <c r="D166" s="104">
        <f>118788790-75000000</f>
        <v>43788790</v>
      </c>
      <c r="E166" s="150">
        <v>1392134</v>
      </c>
      <c r="F166" s="111">
        <f t="shared" si="0"/>
        <v>42396656</v>
      </c>
      <c r="G166" s="180"/>
      <c r="H166" s="3"/>
    </row>
    <row r="167" spans="1:8" ht="15.75">
      <c r="A167" s="43">
        <v>200</v>
      </c>
      <c r="B167" s="96">
        <v>263</v>
      </c>
      <c r="C167" s="102" t="s">
        <v>164</v>
      </c>
      <c r="D167" s="104">
        <v>9835000</v>
      </c>
      <c r="E167" s="150">
        <v>55000</v>
      </c>
      <c r="F167" s="105">
        <f t="shared" si="0"/>
        <v>9780000</v>
      </c>
      <c r="G167" s="180"/>
      <c r="H167" s="3"/>
    </row>
    <row r="168" spans="1:8" ht="25.5">
      <c r="A168" s="43">
        <v>200</v>
      </c>
      <c r="B168" s="96">
        <v>264</v>
      </c>
      <c r="C168" s="102" t="s">
        <v>165</v>
      </c>
      <c r="D168" s="108">
        <v>36983960</v>
      </c>
      <c r="E168" s="150">
        <v>0</v>
      </c>
      <c r="F168" s="105">
        <f>D168-E168</f>
        <v>36983960</v>
      </c>
      <c r="G168" s="180"/>
      <c r="H168" s="3"/>
    </row>
    <row r="169" spans="1:8" ht="25.5">
      <c r="A169" s="43">
        <v>200</v>
      </c>
      <c r="B169" s="96">
        <v>265</v>
      </c>
      <c r="C169" s="102" t="s">
        <v>166</v>
      </c>
      <c r="D169" s="104">
        <f>36316080-30000000</f>
        <v>6316080</v>
      </c>
      <c r="E169" s="150">
        <v>0</v>
      </c>
      <c r="F169" s="105">
        <f t="shared" si="0"/>
        <v>6316080</v>
      </c>
      <c r="G169" s="180"/>
      <c r="H169" s="3"/>
    </row>
    <row r="170" spans="1:8" ht="25.5">
      <c r="A170" s="43">
        <v>200</v>
      </c>
      <c r="B170" s="96">
        <v>268</v>
      </c>
      <c r="C170" s="102" t="s">
        <v>167</v>
      </c>
      <c r="D170" s="104">
        <v>189282000</v>
      </c>
      <c r="E170" s="150">
        <v>39835000</v>
      </c>
      <c r="F170" s="105">
        <f t="shared" si="0"/>
        <v>149447000</v>
      </c>
      <c r="G170" s="180"/>
      <c r="H170" s="3"/>
    </row>
    <row r="171" spans="1:8" ht="38.25">
      <c r="A171" s="43">
        <v>200</v>
      </c>
      <c r="B171" s="96">
        <v>269</v>
      </c>
      <c r="C171" s="102" t="s">
        <v>287</v>
      </c>
      <c r="D171" s="104">
        <v>50000000</v>
      </c>
      <c r="E171" s="150">
        <v>0</v>
      </c>
      <c r="F171" s="105">
        <f t="shared" si="0"/>
        <v>50000000</v>
      </c>
      <c r="G171" s="180"/>
      <c r="H171" s="3"/>
    </row>
    <row r="172" spans="1:8" ht="25.5">
      <c r="A172" s="43">
        <v>200</v>
      </c>
      <c r="B172" s="94">
        <v>271</v>
      </c>
      <c r="C172" s="103" t="s">
        <v>168</v>
      </c>
      <c r="D172" s="104">
        <f>856500000-288450000</f>
        <v>568050000</v>
      </c>
      <c r="E172" s="150">
        <v>164250000</v>
      </c>
      <c r="F172" s="111">
        <f t="shared" si="0"/>
        <v>403800000</v>
      </c>
      <c r="G172" s="180"/>
      <c r="H172" s="3"/>
    </row>
    <row r="173" spans="1:8" ht="25.5">
      <c r="A173" s="43">
        <v>200</v>
      </c>
      <c r="B173" s="96">
        <v>281</v>
      </c>
      <c r="C173" s="102" t="s">
        <v>169</v>
      </c>
      <c r="D173" s="104">
        <f>105000000-95000000</f>
        <v>10000000</v>
      </c>
      <c r="E173" s="150">
        <v>0</v>
      </c>
      <c r="F173" s="111">
        <f t="shared" si="0"/>
        <v>10000000</v>
      </c>
      <c r="G173" s="180"/>
      <c r="H173" s="3"/>
    </row>
    <row r="174" spans="1:8" ht="25.5">
      <c r="A174" s="43">
        <v>200</v>
      </c>
      <c r="B174" s="96">
        <v>284</v>
      </c>
      <c r="C174" s="102" t="s">
        <v>170</v>
      </c>
      <c r="D174" s="104">
        <v>49555200</v>
      </c>
      <c r="E174" s="150">
        <v>0</v>
      </c>
      <c r="F174" s="105">
        <f t="shared" si="0"/>
        <v>49555200</v>
      </c>
      <c r="G174" s="180"/>
      <c r="H174" s="3"/>
    </row>
    <row r="175" spans="1:8" ht="38.25">
      <c r="A175" s="73">
        <v>200</v>
      </c>
      <c r="B175" s="96">
        <v>291</v>
      </c>
      <c r="C175" s="102" t="s">
        <v>171</v>
      </c>
      <c r="D175" s="104">
        <v>98900000</v>
      </c>
      <c r="E175" s="150">
        <v>6600000</v>
      </c>
      <c r="F175" s="105">
        <f t="shared" si="0"/>
        <v>92300000</v>
      </c>
      <c r="G175" s="180"/>
      <c r="H175" s="3"/>
    </row>
    <row r="176" spans="1:8" ht="25.5">
      <c r="A176" s="43">
        <v>300</v>
      </c>
      <c r="B176" s="96">
        <v>311</v>
      </c>
      <c r="C176" s="98" t="s">
        <v>172</v>
      </c>
      <c r="D176" s="104">
        <v>79542000</v>
      </c>
      <c r="E176" s="150">
        <v>5373252</v>
      </c>
      <c r="F176" s="105">
        <f t="shared" si="0"/>
        <v>74168748</v>
      </c>
      <c r="G176" s="180"/>
      <c r="H176" s="3"/>
    </row>
    <row r="177" spans="1:8" ht="15.75">
      <c r="A177" s="43">
        <v>300</v>
      </c>
      <c r="B177" s="96">
        <v>322</v>
      </c>
      <c r="C177" s="102" t="s">
        <v>173</v>
      </c>
      <c r="D177" s="104">
        <f>84000000-84000000</f>
        <v>0</v>
      </c>
      <c r="E177" s="150">
        <v>0</v>
      </c>
      <c r="F177" s="111">
        <f t="shared" si="0"/>
        <v>0</v>
      </c>
      <c r="G177" s="180"/>
      <c r="H177" s="3"/>
    </row>
    <row r="178" spans="1:8" ht="25.5">
      <c r="A178" s="43">
        <v>300</v>
      </c>
      <c r="B178" s="96">
        <v>323</v>
      </c>
      <c r="C178" s="102" t="s">
        <v>174</v>
      </c>
      <c r="D178" s="104">
        <v>9800000</v>
      </c>
      <c r="E178" s="150">
        <v>0</v>
      </c>
      <c r="F178" s="105">
        <f t="shared" si="0"/>
        <v>9800000</v>
      </c>
      <c r="G178" s="180"/>
      <c r="H178" s="3"/>
    </row>
    <row r="179" spans="1:8" ht="15.75">
      <c r="A179" s="43">
        <v>300</v>
      </c>
      <c r="B179" s="96">
        <v>324</v>
      </c>
      <c r="C179" s="102" t="s">
        <v>175</v>
      </c>
      <c r="D179" s="104">
        <f>31620000-31620000</f>
        <v>0</v>
      </c>
      <c r="E179" s="150">
        <v>0</v>
      </c>
      <c r="F179" s="111">
        <f t="shared" si="0"/>
        <v>0</v>
      </c>
      <c r="G179" s="180"/>
      <c r="H179" s="3"/>
    </row>
    <row r="180" spans="1:8" ht="25.5">
      <c r="A180" s="43">
        <v>300</v>
      </c>
      <c r="B180" s="96">
        <v>331</v>
      </c>
      <c r="C180" s="102" t="s">
        <v>176</v>
      </c>
      <c r="D180" s="104">
        <v>22316000</v>
      </c>
      <c r="E180" s="150">
        <v>0</v>
      </c>
      <c r="F180" s="105">
        <f t="shared" si="0"/>
        <v>22316000</v>
      </c>
      <c r="G180" s="180"/>
      <c r="H180" s="3"/>
    </row>
    <row r="181" spans="1:8" ht="25.5">
      <c r="A181" s="43">
        <v>300</v>
      </c>
      <c r="B181" s="96">
        <v>333</v>
      </c>
      <c r="C181" s="102" t="s">
        <v>177</v>
      </c>
      <c r="D181" s="104">
        <f>11279250+64000000</f>
        <v>75279250</v>
      </c>
      <c r="E181" s="150">
        <v>0</v>
      </c>
      <c r="F181" s="111">
        <f t="shared" si="0"/>
        <v>75279250</v>
      </c>
      <c r="G181" s="180"/>
      <c r="H181" s="3"/>
    </row>
    <row r="182" spans="1:8" ht="25.5">
      <c r="A182" s="43">
        <v>300</v>
      </c>
      <c r="B182" s="96">
        <v>334</v>
      </c>
      <c r="C182" s="102" t="s">
        <v>178</v>
      </c>
      <c r="D182" s="104">
        <v>13648100</v>
      </c>
      <c r="E182" s="150">
        <v>0</v>
      </c>
      <c r="F182" s="105">
        <f t="shared" si="0"/>
        <v>13648100</v>
      </c>
      <c r="G182" s="180"/>
      <c r="H182" s="3"/>
    </row>
    <row r="183" spans="1:8" ht="25.5">
      <c r="A183" s="43">
        <v>300</v>
      </c>
      <c r="B183" s="96">
        <v>335</v>
      </c>
      <c r="C183" s="102" t="s">
        <v>179</v>
      </c>
      <c r="D183" s="104">
        <v>14622800</v>
      </c>
      <c r="E183" s="150">
        <v>0</v>
      </c>
      <c r="F183" s="105">
        <f t="shared" si="0"/>
        <v>14622800</v>
      </c>
      <c r="G183" s="180"/>
      <c r="H183" s="3"/>
    </row>
    <row r="184" spans="1:8" ht="25.5">
      <c r="A184" s="43">
        <v>300</v>
      </c>
      <c r="B184" s="96">
        <v>341</v>
      </c>
      <c r="C184" s="102" t="s">
        <v>180</v>
      </c>
      <c r="D184" s="104">
        <v>16216750</v>
      </c>
      <c r="E184" s="150">
        <v>8882500</v>
      </c>
      <c r="F184" s="105">
        <f t="shared" si="0"/>
        <v>7334250</v>
      </c>
      <c r="G184" s="180"/>
      <c r="H184" s="3"/>
    </row>
    <row r="185" spans="1:8" ht="25.5">
      <c r="A185" s="43">
        <v>300</v>
      </c>
      <c r="B185" s="96">
        <v>342</v>
      </c>
      <c r="C185" s="102" t="s">
        <v>181</v>
      </c>
      <c r="D185" s="104">
        <f>562384450+30000000</f>
        <v>592384450</v>
      </c>
      <c r="E185" s="150">
        <v>2690000</v>
      </c>
      <c r="F185" s="111">
        <f t="shared" si="0"/>
        <v>589694450</v>
      </c>
      <c r="G185" s="180"/>
      <c r="H185" s="3"/>
    </row>
    <row r="186" spans="1:8" ht="25.5">
      <c r="A186" s="43">
        <v>300</v>
      </c>
      <c r="B186" s="96">
        <v>343</v>
      </c>
      <c r="C186" s="102" t="s">
        <v>182</v>
      </c>
      <c r="D186" s="104">
        <f>25682500+3600000</f>
        <v>29282500</v>
      </c>
      <c r="E186" s="150">
        <v>67900</v>
      </c>
      <c r="F186" s="111">
        <f t="shared" si="0"/>
        <v>29214600</v>
      </c>
      <c r="G186" s="180"/>
      <c r="H186" s="3"/>
    </row>
    <row r="187" spans="1:8" ht="25.5">
      <c r="A187" s="43">
        <v>300</v>
      </c>
      <c r="B187" s="96">
        <v>344</v>
      </c>
      <c r="C187" s="102" t="s">
        <v>183</v>
      </c>
      <c r="D187" s="104">
        <v>1500000</v>
      </c>
      <c r="E187" s="150">
        <v>1254500</v>
      </c>
      <c r="F187" s="105">
        <f t="shared" si="0"/>
        <v>245500</v>
      </c>
      <c r="G187" s="180"/>
      <c r="H187" s="3"/>
    </row>
    <row r="188" spans="1:8" ht="38.25">
      <c r="A188" s="43">
        <v>300</v>
      </c>
      <c r="B188" s="96">
        <v>346</v>
      </c>
      <c r="C188" s="102" t="s">
        <v>288</v>
      </c>
      <c r="D188" s="104">
        <v>15000000</v>
      </c>
      <c r="E188" s="150">
        <v>0</v>
      </c>
      <c r="F188" s="105">
        <f t="shared" si="0"/>
        <v>15000000</v>
      </c>
      <c r="G188" s="180"/>
      <c r="H188" s="3"/>
    </row>
    <row r="189" spans="1:8" ht="25.5">
      <c r="A189" s="43">
        <v>300</v>
      </c>
      <c r="B189" s="96">
        <v>351</v>
      </c>
      <c r="C189" s="102" t="s">
        <v>184</v>
      </c>
      <c r="D189" s="104">
        <f>49680000+500000</f>
        <v>50180000</v>
      </c>
      <c r="E189" s="150">
        <v>0</v>
      </c>
      <c r="F189" s="111">
        <f t="shared" si="0"/>
        <v>50180000</v>
      </c>
      <c r="G189" s="180"/>
      <c r="H189" s="3"/>
    </row>
    <row r="190" spans="1:8" ht="25.5">
      <c r="A190" s="43">
        <v>300</v>
      </c>
      <c r="B190" s="96">
        <v>355</v>
      </c>
      <c r="C190" s="102" t="s">
        <v>185</v>
      </c>
      <c r="D190" s="104">
        <v>55170000</v>
      </c>
      <c r="E190" s="150">
        <v>0</v>
      </c>
      <c r="F190" s="105">
        <f t="shared" si="0"/>
        <v>55170000</v>
      </c>
      <c r="G190" s="180"/>
      <c r="H190" s="3"/>
    </row>
    <row r="191" spans="1:8" ht="51">
      <c r="A191" s="43">
        <v>300</v>
      </c>
      <c r="B191" s="96">
        <v>358</v>
      </c>
      <c r="C191" s="100" t="s">
        <v>186</v>
      </c>
      <c r="D191" s="104">
        <f>40890400-500000</f>
        <v>40390400</v>
      </c>
      <c r="E191" s="150">
        <v>145215</v>
      </c>
      <c r="F191" s="105">
        <f t="shared" si="0"/>
        <v>40245185</v>
      </c>
      <c r="G191" s="180"/>
      <c r="H191" s="3"/>
    </row>
    <row r="192" spans="1:8" ht="15.75">
      <c r="A192" s="43">
        <v>300</v>
      </c>
      <c r="B192" s="96">
        <v>361</v>
      </c>
      <c r="C192" s="98" t="s">
        <v>187</v>
      </c>
      <c r="D192" s="104">
        <v>234743680</v>
      </c>
      <c r="E192" s="150">
        <v>0</v>
      </c>
      <c r="F192" s="105">
        <f t="shared" si="0"/>
        <v>234743680</v>
      </c>
      <c r="G192" s="180"/>
      <c r="H192" s="3"/>
    </row>
    <row r="193" spans="1:8" ht="25.5">
      <c r="A193" s="43">
        <v>300</v>
      </c>
      <c r="B193" s="96">
        <v>392</v>
      </c>
      <c r="C193" s="100" t="s">
        <v>188</v>
      </c>
      <c r="D193" s="104">
        <f>265365527+85000000</f>
        <v>350365527</v>
      </c>
      <c r="E193" s="150">
        <v>264318000</v>
      </c>
      <c r="F193" s="111">
        <f t="shared" si="0"/>
        <v>86047527</v>
      </c>
      <c r="G193" s="180"/>
      <c r="H193" s="3"/>
    </row>
    <row r="194" spans="1:8" ht="25.5">
      <c r="A194" s="43">
        <v>300</v>
      </c>
      <c r="B194" s="96">
        <v>394</v>
      </c>
      <c r="C194" s="100" t="s">
        <v>189</v>
      </c>
      <c r="D194" s="104">
        <f>3278516-3278516</f>
        <v>0</v>
      </c>
      <c r="E194" s="150">
        <v>0</v>
      </c>
      <c r="F194" s="105">
        <f t="shared" si="0"/>
        <v>0</v>
      </c>
      <c r="G194" s="180"/>
      <c r="H194" s="3"/>
    </row>
    <row r="195" spans="1:8" ht="25.5">
      <c r="A195" s="43">
        <v>300</v>
      </c>
      <c r="B195" s="96">
        <v>398</v>
      </c>
      <c r="C195" s="100" t="s">
        <v>190</v>
      </c>
      <c r="D195" s="104">
        <f>4288000-4288000</f>
        <v>0</v>
      </c>
      <c r="E195" s="150">
        <v>0</v>
      </c>
      <c r="F195" s="105">
        <f t="shared" si="0"/>
        <v>0</v>
      </c>
      <c r="G195" s="180"/>
      <c r="H195" s="3"/>
    </row>
    <row r="196" spans="1:8" ht="25.5">
      <c r="A196" s="73">
        <v>300</v>
      </c>
      <c r="B196" s="96">
        <v>399</v>
      </c>
      <c r="C196" s="100" t="s">
        <v>191</v>
      </c>
      <c r="D196" s="104">
        <f>5650877+150000000</f>
        <v>155650877</v>
      </c>
      <c r="E196" s="150">
        <v>0</v>
      </c>
      <c r="F196" s="105">
        <f t="shared" si="0"/>
        <v>155650877</v>
      </c>
      <c r="G196" s="180"/>
      <c r="H196" s="3"/>
    </row>
    <row r="197" spans="1:8" ht="38.25">
      <c r="A197" s="43">
        <v>500</v>
      </c>
      <c r="B197" s="96">
        <v>534</v>
      </c>
      <c r="C197" s="100" t="s">
        <v>289</v>
      </c>
      <c r="D197" s="104">
        <f>10650817-10650817</f>
        <v>0</v>
      </c>
      <c r="E197" s="150">
        <v>0</v>
      </c>
      <c r="F197" s="105">
        <f t="shared" si="0"/>
        <v>0</v>
      </c>
      <c r="G197" s="180"/>
      <c r="H197" s="3"/>
    </row>
    <row r="198" spans="1:8" ht="38.25">
      <c r="A198" s="43">
        <v>500</v>
      </c>
      <c r="B198" s="96">
        <v>536</v>
      </c>
      <c r="C198" s="100" t="s">
        <v>192</v>
      </c>
      <c r="D198" s="104">
        <f>51640000-14330000</f>
        <v>37310000</v>
      </c>
      <c r="E198" s="150">
        <v>0</v>
      </c>
      <c r="F198" s="105">
        <f t="shared" si="0"/>
        <v>37310000</v>
      </c>
      <c r="G198" s="180"/>
      <c r="H198" s="3"/>
    </row>
    <row r="199" spans="1:8" ht="25.5">
      <c r="A199" s="43">
        <v>500</v>
      </c>
      <c r="B199" s="96">
        <v>541</v>
      </c>
      <c r="C199" s="100" t="s">
        <v>193</v>
      </c>
      <c r="D199" s="104">
        <f>360685000-169632183</f>
        <v>191052817</v>
      </c>
      <c r="E199" s="150">
        <v>0</v>
      </c>
      <c r="F199" s="105">
        <f>D199-E199</f>
        <v>191052817</v>
      </c>
      <c r="G199" s="180"/>
      <c r="H199" s="3"/>
    </row>
    <row r="200" spans="1:8" ht="25.5">
      <c r="A200" s="73">
        <v>500</v>
      </c>
      <c r="B200" s="96">
        <v>542</v>
      </c>
      <c r="C200" s="100" t="s">
        <v>290</v>
      </c>
      <c r="D200" s="104">
        <v>90000000</v>
      </c>
      <c r="E200" s="150">
        <v>0</v>
      </c>
      <c r="F200" s="105">
        <f>D200-E200</f>
        <v>90000000</v>
      </c>
      <c r="G200" s="180"/>
      <c r="H200" s="3"/>
    </row>
    <row r="201" spans="1:8" ht="25.5">
      <c r="A201" s="73">
        <v>500</v>
      </c>
      <c r="B201" s="96">
        <v>543</v>
      </c>
      <c r="C201" s="100" t="s">
        <v>194</v>
      </c>
      <c r="D201" s="104">
        <f>85320000+104613000</f>
        <v>189933000</v>
      </c>
      <c r="E201" s="150">
        <v>0</v>
      </c>
      <c r="F201" s="105">
        <f t="shared" si="0"/>
        <v>189933000</v>
      </c>
      <c r="G201" s="180"/>
      <c r="H201" s="3"/>
    </row>
    <row r="202" spans="1:8" ht="51">
      <c r="A202" s="43">
        <v>800</v>
      </c>
      <c r="B202" s="96">
        <v>831</v>
      </c>
      <c r="C202" s="101" t="s">
        <v>195</v>
      </c>
      <c r="D202" s="104">
        <v>5127737647</v>
      </c>
      <c r="E202" s="150">
        <v>5127737647</v>
      </c>
      <c r="F202" s="105">
        <f>D202-E202</f>
        <v>0</v>
      </c>
      <c r="G202" s="180"/>
      <c r="H202" s="3"/>
    </row>
    <row r="203" spans="1:8" ht="51">
      <c r="A203" s="73">
        <v>800</v>
      </c>
      <c r="B203" s="94">
        <v>831</v>
      </c>
      <c r="C203" s="101" t="s">
        <v>291</v>
      </c>
      <c r="D203" s="104">
        <v>18000000000</v>
      </c>
      <c r="E203" s="150">
        <v>16700000000</v>
      </c>
      <c r="F203" s="105">
        <f t="shared" si="0"/>
        <v>1300000000</v>
      </c>
      <c r="G203" s="180"/>
      <c r="H203" s="3"/>
    </row>
    <row r="204" spans="1:8" ht="51">
      <c r="A204" s="73">
        <v>800</v>
      </c>
      <c r="B204" s="94">
        <v>831</v>
      </c>
      <c r="C204" s="101" t="s">
        <v>292</v>
      </c>
      <c r="D204" s="104">
        <v>8000000000</v>
      </c>
      <c r="E204" s="150">
        <v>8000000000</v>
      </c>
      <c r="F204" s="105">
        <f t="shared" si="0"/>
        <v>0</v>
      </c>
      <c r="G204" s="180"/>
      <c r="H204" s="3"/>
    </row>
    <row r="205" spans="1:8" ht="51">
      <c r="A205" s="73">
        <v>800</v>
      </c>
      <c r="B205" s="97">
        <v>831</v>
      </c>
      <c r="C205" s="101" t="s">
        <v>293</v>
      </c>
      <c r="D205" s="105">
        <v>28747928167</v>
      </c>
      <c r="E205" s="150">
        <v>4330922556</v>
      </c>
      <c r="F205" s="105">
        <f t="shared" si="0"/>
        <v>24417005611</v>
      </c>
      <c r="G205" s="180"/>
      <c r="H205" s="3"/>
    </row>
    <row r="206" spans="1:8" ht="15.75">
      <c r="A206" s="73">
        <v>800</v>
      </c>
      <c r="B206" s="94">
        <v>841</v>
      </c>
      <c r="C206" s="98" t="s">
        <v>196</v>
      </c>
      <c r="D206" s="104">
        <v>73534824</v>
      </c>
      <c r="E206" s="150">
        <v>0</v>
      </c>
      <c r="F206" s="105">
        <f t="shared" si="0"/>
        <v>73534824</v>
      </c>
      <c r="G206" s="180"/>
      <c r="H206" s="3"/>
    </row>
    <row r="207" spans="1:8" ht="38.25">
      <c r="A207" s="73">
        <v>800</v>
      </c>
      <c r="B207" s="96">
        <v>846</v>
      </c>
      <c r="C207" s="98" t="s">
        <v>197</v>
      </c>
      <c r="D207" s="104">
        <v>300929189</v>
      </c>
      <c r="E207" s="150">
        <v>0</v>
      </c>
      <c r="F207" s="105">
        <f t="shared" si="0"/>
        <v>300929189</v>
      </c>
      <c r="G207" s="180"/>
      <c r="H207" s="3"/>
    </row>
    <row r="208" spans="1:8" ht="38.25">
      <c r="A208" s="73">
        <v>900</v>
      </c>
      <c r="B208" s="96">
        <v>910</v>
      </c>
      <c r="C208" s="98" t="s">
        <v>198</v>
      </c>
      <c r="D208" s="112">
        <v>20000000</v>
      </c>
      <c r="E208" s="150">
        <v>0</v>
      </c>
      <c r="F208" s="105">
        <f t="shared" si="0"/>
        <v>20000000</v>
      </c>
      <c r="G208" s="180"/>
      <c r="H208" s="3"/>
    </row>
    <row r="209" spans="1:8" ht="15.75">
      <c r="C209" s="113" t="s">
        <v>294</v>
      </c>
      <c r="D209" s="114">
        <f>SUM(D146:D208)</f>
        <v>76852865077</v>
      </c>
      <c r="E209" s="151">
        <f>SUM(E146:E208)</f>
        <v>38547591404</v>
      </c>
      <c r="F209" s="115">
        <f>SUM(F146:F208)</f>
        <v>38305273673</v>
      </c>
      <c r="G209" s="181"/>
      <c r="H209" s="3"/>
    </row>
    <row r="210" spans="1:8" ht="318" customHeight="1">
      <c r="A210" s="186"/>
      <c r="B210" s="168"/>
      <c r="C210" s="168"/>
      <c r="D210" s="168"/>
      <c r="E210" s="168"/>
      <c r="F210" s="168"/>
      <c r="G210" s="168"/>
      <c r="H210" s="3"/>
    </row>
    <row r="211" spans="1:8" ht="15" customHeight="1">
      <c r="A211" s="44"/>
      <c r="B211" s="20"/>
      <c r="C211" s="20"/>
      <c r="D211" s="20"/>
      <c r="E211" s="140"/>
      <c r="F211" s="20"/>
      <c r="G211" s="20"/>
      <c r="H211" s="3"/>
    </row>
    <row r="212" spans="1:8" s="21" customFormat="1" ht="15.75">
      <c r="A212" s="9"/>
      <c r="B212" s="9"/>
      <c r="C212" s="9"/>
      <c r="D212" s="9"/>
      <c r="E212" s="138"/>
      <c r="F212" s="9"/>
      <c r="G212" s="9"/>
      <c r="H212" s="12"/>
    </row>
    <row r="213" spans="1:8" ht="17.25">
      <c r="A213" s="293" t="s">
        <v>54</v>
      </c>
      <c r="B213" s="293"/>
      <c r="C213" s="293"/>
      <c r="D213" s="293"/>
      <c r="E213" s="293"/>
      <c r="F213" s="293"/>
      <c r="G213" s="293"/>
      <c r="H213" s="3"/>
    </row>
    <row r="214" spans="1:8" ht="15.75" customHeight="1">
      <c r="A214" s="88" t="s">
        <v>16</v>
      </c>
      <c r="B214" s="88" t="s">
        <v>55</v>
      </c>
      <c r="C214" s="88" t="s">
        <v>56</v>
      </c>
      <c r="D214" s="294" t="s">
        <v>57</v>
      </c>
      <c r="E214" s="294"/>
      <c r="F214" s="294"/>
      <c r="G214" s="89" t="s">
        <v>58</v>
      </c>
      <c r="H214" s="3"/>
    </row>
    <row r="215" spans="1:8" ht="15.75" customHeight="1">
      <c r="A215" s="87" t="s">
        <v>295</v>
      </c>
      <c r="B215" s="32" t="s">
        <v>227</v>
      </c>
      <c r="C215" s="32" t="s">
        <v>228</v>
      </c>
      <c r="D215" s="258"/>
      <c r="E215" s="258"/>
      <c r="F215" s="258"/>
      <c r="G215" s="289" t="s">
        <v>229</v>
      </c>
      <c r="H215" s="3"/>
    </row>
    <row r="216" spans="1:8" ht="15.75">
      <c r="A216" s="87" t="s">
        <v>296</v>
      </c>
      <c r="B216" s="42" t="s">
        <v>227</v>
      </c>
      <c r="C216" s="72">
        <v>152474932</v>
      </c>
      <c r="D216" s="286" t="s">
        <v>267</v>
      </c>
      <c r="E216" s="287"/>
      <c r="F216" s="288"/>
      <c r="G216" s="290"/>
      <c r="H216" s="3"/>
    </row>
    <row r="217" spans="1:8" ht="15.75">
      <c r="A217" s="87" t="s">
        <v>297</v>
      </c>
      <c r="B217" s="42" t="s">
        <v>227</v>
      </c>
      <c r="C217" s="42" t="s">
        <v>228</v>
      </c>
      <c r="D217" s="286"/>
      <c r="E217" s="287"/>
      <c r="F217" s="288"/>
      <c r="G217" s="290"/>
      <c r="H217" s="3"/>
    </row>
    <row r="218" spans="1:8" ht="15.75">
      <c r="A218" s="32"/>
      <c r="B218" s="32"/>
      <c r="C218" s="32"/>
      <c r="D218" s="258"/>
      <c r="E218" s="258"/>
      <c r="F218" s="258"/>
      <c r="G218" s="291"/>
      <c r="H218" s="3"/>
    </row>
    <row r="219" spans="1:8" ht="21" customHeight="1">
      <c r="A219" s="186" t="s">
        <v>105</v>
      </c>
      <c r="B219" s="168"/>
      <c r="C219" s="168"/>
      <c r="D219" s="168"/>
      <c r="E219" s="168"/>
      <c r="F219" s="168"/>
      <c r="G219" s="168"/>
      <c r="H219" s="3"/>
    </row>
    <row r="220" spans="1:8" s="21" customFormat="1" ht="15.75">
      <c r="A220" s="9"/>
      <c r="B220" s="9"/>
      <c r="C220" s="9"/>
      <c r="D220" s="9"/>
      <c r="E220" s="138"/>
      <c r="F220" s="9"/>
      <c r="G220" s="9"/>
      <c r="H220" s="12"/>
    </row>
    <row r="221" spans="1:8" s="21" customFormat="1" ht="15.75">
      <c r="A221" s="9"/>
      <c r="B221" s="9"/>
      <c r="C221" s="9"/>
      <c r="D221" s="9"/>
      <c r="E221" s="138"/>
      <c r="F221" s="9"/>
      <c r="G221" s="9"/>
      <c r="H221" s="12"/>
    </row>
    <row r="222" spans="1:8" s="21" customFormat="1" ht="15.75">
      <c r="A222" s="9"/>
      <c r="B222" s="9"/>
      <c r="C222" s="9"/>
      <c r="D222" s="9"/>
      <c r="E222" s="138"/>
      <c r="F222" s="9"/>
      <c r="G222" s="9"/>
      <c r="H222" s="12"/>
    </row>
    <row r="223" spans="1:8" ht="18.75">
      <c r="A223" s="292" t="s">
        <v>90</v>
      </c>
      <c r="B223" s="292"/>
      <c r="C223" s="292"/>
      <c r="D223" s="292"/>
      <c r="E223" s="292"/>
      <c r="F223" s="292"/>
      <c r="G223" s="292"/>
      <c r="H223" s="3"/>
    </row>
    <row r="224" spans="1:8" ht="17.25">
      <c r="A224" s="293" t="s">
        <v>59</v>
      </c>
      <c r="B224" s="293"/>
      <c r="C224" s="293"/>
      <c r="D224" s="293"/>
      <c r="E224" s="293"/>
      <c r="F224" s="293"/>
      <c r="G224" s="293"/>
      <c r="H224" s="3"/>
    </row>
    <row r="225" spans="1:8" ht="31.5">
      <c r="A225" s="79" t="s">
        <v>26</v>
      </c>
      <c r="B225" s="79" t="s">
        <v>60</v>
      </c>
      <c r="C225" s="294" t="s">
        <v>27</v>
      </c>
      <c r="D225" s="294"/>
      <c r="E225" s="294" t="s">
        <v>61</v>
      </c>
      <c r="F225" s="294"/>
      <c r="G225" s="79" t="s">
        <v>62</v>
      </c>
      <c r="H225" s="3"/>
    </row>
    <row r="226" spans="1:8" ht="40.5" customHeight="1">
      <c r="A226" s="32"/>
      <c r="B226" s="53" t="s">
        <v>206</v>
      </c>
      <c r="C226" s="295" t="s">
        <v>210</v>
      </c>
      <c r="D226" s="296"/>
      <c r="E226" s="297" t="s">
        <v>220</v>
      </c>
      <c r="F226" s="298"/>
      <c r="G226" s="55" t="s">
        <v>221</v>
      </c>
      <c r="H226" s="3"/>
    </row>
    <row r="227" spans="1:8" ht="47.25" customHeight="1">
      <c r="A227" s="42"/>
      <c r="B227" s="54" t="s">
        <v>207</v>
      </c>
      <c r="C227" s="297" t="s">
        <v>211</v>
      </c>
      <c r="D227" s="298"/>
      <c r="E227" s="297" t="s">
        <v>219</v>
      </c>
      <c r="F227" s="298"/>
      <c r="G227" s="56" t="s">
        <v>222</v>
      </c>
      <c r="H227" s="3"/>
    </row>
    <row r="228" spans="1:8" ht="33.75" customHeight="1">
      <c r="A228" s="42"/>
      <c r="B228" s="54" t="s">
        <v>207</v>
      </c>
      <c r="C228" s="297" t="s">
        <v>212</v>
      </c>
      <c r="D228" s="298"/>
      <c r="E228" s="297" t="s">
        <v>219</v>
      </c>
      <c r="F228" s="298"/>
      <c r="G228" s="56" t="s">
        <v>223</v>
      </c>
      <c r="H228" s="3"/>
    </row>
    <row r="229" spans="1:8" ht="33.75" customHeight="1">
      <c r="A229" s="42"/>
      <c r="B229" s="54" t="s">
        <v>207</v>
      </c>
      <c r="C229" s="297" t="s">
        <v>213</v>
      </c>
      <c r="D229" s="298"/>
      <c r="E229" s="297" t="s">
        <v>219</v>
      </c>
      <c r="F229" s="298"/>
      <c r="G229" s="56" t="s">
        <v>223</v>
      </c>
      <c r="H229" s="3"/>
    </row>
    <row r="230" spans="1:8" ht="36" customHeight="1">
      <c r="A230" s="42"/>
      <c r="B230" s="53" t="s">
        <v>208</v>
      </c>
      <c r="C230" s="295" t="s">
        <v>214</v>
      </c>
      <c r="D230" s="296"/>
      <c r="E230" s="297" t="s">
        <v>217</v>
      </c>
      <c r="F230" s="298"/>
      <c r="G230" s="56" t="s">
        <v>224</v>
      </c>
      <c r="H230" s="3"/>
    </row>
    <row r="231" spans="1:8" ht="37.5" customHeight="1">
      <c r="A231" s="42"/>
      <c r="B231" s="53" t="s">
        <v>206</v>
      </c>
      <c r="C231" s="295" t="s">
        <v>215</v>
      </c>
      <c r="D231" s="296"/>
      <c r="E231" s="301" t="s">
        <v>218</v>
      </c>
      <c r="F231" s="302"/>
      <c r="G231" s="56" t="s">
        <v>225</v>
      </c>
      <c r="H231" s="3"/>
    </row>
    <row r="232" spans="1:8" ht="33" customHeight="1">
      <c r="A232" s="42"/>
      <c r="B232" s="53" t="s">
        <v>209</v>
      </c>
      <c r="C232" s="295" t="s">
        <v>216</v>
      </c>
      <c r="D232" s="296"/>
      <c r="E232" s="297" t="s">
        <v>220</v>
      </c>
      <c r="F232" s="298"/>
      <c r="G232" s="57" t="s">
        <v>226</v>
      </c>
      <c r="H232" s="3"/>
    </row>
    <row r="233" spans="1:8" ht="26.25" customHeight="1">
      <c r="A233" s="186" t="s">
        <v>105</v>
      </c>
      <c r="B233" s="168"/>
      <c r="C233" s="168"/>
      <c r="D233" s="168"/>
      <c r="E233" s="168"/>
      <c r="F233" s="168"/>
      <c r="G233" s="168"/>
      <c r="H233" s="3"/>
    </row>
    <row r="234" spans="1:8" s="21" customFormat="1" ht="15.75">
      <c r="A234" s="9"/>
      <c r="B234" s="9"/>
      <c r="C234" s="9"/>
      <c r="D234" s="9"/>
      <c r="E234" s="138"/>
      <c r="F234" s="9"/>
      <c r="G234" s="9"/>
      <c r="H234" s="12"/>
    </row>
    <row r="235" spans="1:8" ht="15.75">
      <c r="A235" s="299" t="s">
        <v>63</v>
      </c>
      <c r="B235" s="299"/>
      <c r="C235" s="299"/>
      <c r="D235" s="299"/>
      <c r="E235" s="299"/>
      <c r="F235" s="299"/>
      <c r="G235" s="299"/>
      <c r="H235" s="3"/>
    </row>
    <row r="236" spans="1:8" ht="34.5" customHeight="1">
      <c r="A236" s="300" t="s">
        <v>64</v>
      </c>
      <c r="B236" s="300"/>
      <c r="C236" s="79" t="s">
        <v>65</v>
      </c>
      <c r="D236" s="294" t="s">
        <v>66</v>
      </c>
      <c r="E236" s="294"/>
      <c r="F236" s="79" t="s">
        <v>58</v>
      </c>
      <c r="G236" s="80" t="s">
        <v>67</v>
      </c>
      <c r="H236" s="3"/>
    </row>
    <row r="237" spans="1:8" ht="15.75">
      <c r="A237" s="286"/>
      <c r="B237" s="288"/>
      <c r="C237" s="32"/>
      <c r="D237" s="286"/>
      <c r="E237" s="288"/>
      <c r="F237" s="38"/>
      <c r="G237" s="38"/>
      <c r="H237" s="3"/>
    </row>
    <row r="238" spans="1:8" ht="15.75">
      <c r="A238" s="286"/>
      <c r="B238" s="288"/>
      <c r="C238" s="187" t="s">
        <v>260</v>
      </c>
      <c r="D238" s="188"/>
      <c r="E238" s="189"/>
      <c r="F238" s="38"/>
      <c r="G238" s="38"/>
      <c r="H238" s="3"/>
    </row>
    <row r="239" spans="1:8" ht="22.5" customHeight="1">
      <c r="A239" s="186" t="s">
        <v>105</v>
      </c>
      <c r="B239" s="168"/>
      <c r="C239" s="168"/>
      <c r="D239" s="168"/>
      <c r="E239" s="168"/>
      <c r="F239" s="168"/>
      <c r="G239" s="168"/>
      <c r="H239" s="3"/>
    </row>
    <row r="240" spans="1:8" ht="15.75">
      <c r="A240" s="8"/>
      <c r="B240" s="8"/>
      <c r="C240" s="8"/>
      <c r="D240" s="8"/>
      <c r="E240" s="139"/>
      <c r="F240" s="3"/>
      <c r="G240" s="3"/>
      <c r="H240" s="3"/>
    </row>
    <row r="241" spans="1:8" ht="15.75">
      <c r="A241" s="299" t="s">
        <v>68</v>
      </c>
      <c r="B241" s="299"/>
      <c r="C241" s="299"/>
      <c r="D241" s="299"/>
      <c r="E241" s="299"/>
      <c r="F241" s="299"/>
      <c r="G241" s="299"/>
      <c r="H241" s="3"/>
    </row>
    <row r="242" spans="1:8" ht="31.5">
      <c r="A242" s="79" t="s">
        <v>69</v>
      </c>
      <c r="B242" s="79" t="s">
        <v>70</v>
      </c>
      <c r="C242" s="294" t="s">
        <v>27</v>
      </c>
      <c r="D242" s="294"/>
      <c r="E242" s="82" t="s">
        <v>71</v>
      </c>
      <c r="F242" s="294" t="s">
        <v>98</v>
      </c>
      <c r="G242" s="294"/>
      <c r="H242" s="3"/>
    </row>
    <row r="243" spans="1:8" ht="15.75">
      <c r="A243" s="32"/>
      <c r="B243" s="85" t="s">
        <v>278</v>
      </c>
      <c r="C243" s="187" t="s">
        <v>142</v>
      </c>
      <c r="D243" s="189"/>
      <c r="E243" s="75"/>
      <c r="F243" s="187" t="s">
        <v>142</v>
      </c>
      <c r="G243" s="189"/>
      <c r="H243" s="3"/>
    </row>
    <row r="244" spans="1:8" ht="15.75">
      <c r="A244" s="32"/>
      <c r="B244" s="85" t="s">
        <v>279</v>
      </c>
      <c r="C244" s="187" t="s">
        <v>142</v>
      </c>
      <c r="D244" s="189"/>
      <c r="E244" s="74"/>
      <c r="F244" s="187" t="s">
        <v>142</v>
      </c>
      <c r="G244" s="189"/>
      <c r="H244" s="3"/>
    </row>
    <row r="245" spans="1:8" ht="15.75">
      <c r="A245" s="41"/>
      <c r="B245" s="86" t="s">
        <v>280</v>
      </c>
      <c r="C245" s="187" t="s">
        <v>142</v>
      </c>
      <c r="D245" s="189"/>
      <c r="E245" s="74"/>
      <c r="F245" s="187" t="s">
        <v>142</v>
      </c>
      <c r="G245" s="189"/>
      <c r="H245" s="3"/>
    </row>
    <row r="246" spans="1:8" ht="22.5" customHeight="1">
      <c r="A246" s="186" t="s">
        <v>105</v>
      </c>
      <c r="B246" s="168"/>
      <c r="C246" s="168"/>
      <c r="D246" s="168"/>
      <c r="E246" s="168"/>
      <c r="F246" s="168"/>
      <c r="G246" s="168"/>
      <c r="H246" s="3"/>
    </row>
    <row r="247" spans="1:8" s="21" customFormat="1" ht="15.75">
      <c r="A247" s="9"/>
      <c r="B247" s="9"/>
      <c r="C247" s="9"/>
      <c r="D247" s="9"/>
      <c r="E247" s="138"/>
      <c r="F247" s="9"/>
      <c r="G247" s="9"/>
      <c r="H247" s="12"/>
    </row>
    <row r="248" spans="1:8" ht="18.75">
      <c r="A248" s="331" t="s">
        <v>91</v>
      </c>
      <c r="B248" s="332"/>
      <c r="C248" s="332"/>
      <c r="D248" s="332"/>
      <c r="E248" s="332"/>
      <c r="F248" s="332"/>
      <c r="G248" s="333"/>
      <c r="H248" s="3"/>
    </row>
    <row r="249" spans="1:8" ht="15.75">
      <c r="A249" s="3"/>
      <c r="B249" s="3"/>
      <c r="C249" s="3"/>
      <c r="D249" s="3"/>
      <c r="E249" s="139"/>
      <c r="F249" s="3"/>
      <c r="G249" s="3"/>
      <c r="H249" s="3"/>
    </row>
    <row r="250" spans="1:8" ht="17.25">
      <c r="A250" s="334" t="s">
        <v>72</v>
      </c>
      <c r="B250" s="334"/>
      <c r="C250" s="334"/>
      <c r="D250" s="334"/>
      <c r="E250" s="334"/>
      <c r="F250" s="334"/>
      <c r="G250" s="334"/>
      <c r="H250" s="3"/>
    </row>
    <row r="251" spans="1:8" ht="15.75">
      <c r="A251" s="335" t="s">
        <v>73</v>
      </c>
      <c r="B251" s="335"/>
      <c r="C251" s="335"/>
      <c r="D251" s="335"/>
      <c r="E251" s="335"/>
      <c r="F251" s="335"/>
      <c r="G251" s="335"/>
      <c r="H251" s="3"/>
    </row>
    <row r="252" spans="1:8" ht="15.75">
      <c r="A252" s="336" t="s">
        <v>99</v>
      </c>
      <c r="B252" s="113" t="s">
        <v>96</v>
      </c>
      <c r="C252" s="226" t="s">
        <v>27</v>
      </c>
      <c r="D252" s="226"/>
      <c r="E252" s="226"/>
      <c r="F252" s="337" t="s">
        <v>74</v>
      </c>
      <c r="G252" s="337"/>
      <c r="H252" s="3"/>
    </row>
    <row r="253" spans="1:8" ht="43.5" customHeight="1">
      <c r="A253" s="52" t="s">
        <v>269</v>
      </c>
      <c r="B253" s="84">
        <v>44657</v>
      </c>
      <c r="C253" s="304" t="s">
        <v>270</v>
      </c>
      <c r="D253" s="305"/>
      <c r="E253" s="306"/>
      <c r="F253" s="308" t="s">
        <v>271</v>
      </c>
      <c r="G253" s="309"/>
      <c r="H253" s="3"/>
    </row>
    <row r="254" spans="1:8" ht="39.75" customHeight="1">
      <c r="A254" s="35" t="s">
        <v>272</v>
      </c>
      <c r="B254" s="83">
        <v>44673</v>
      </c>
      <c r="C254" s="182" t="s">
        <v>273</v>
      </c>
      <c r="D254" s="182"/>
      <c r="E254" s="182"/>
      <c r="F254" s="308" t="s">
        <v>276</v>
      </c>
      <c r="G254" s="303"/>
      <c r="H254" s="3"/>
    </row>
    <row r="255" spans="1:8" ht="38.25" customHeight="1">
      <c r="A255" s="35" t="s">
        <v>274</v>
      </c>
      <c r="B255" s="83">
        <v>44714</v>
      </c>
      <c r="C255" s="307" t="s">
        <v>275</v>
      </c>
      <c r="D255" s="307"/>
      <c r="E255" s="307"/>
      <c r="F255" s="308" t="s">
        <v>277</v>
      </c>
      <c r="G255" s="303"/>
      <c r="H255" s="3"/>
    </row>
    <row r="256" spans="1:8" ht="26.25" customHeight="1">
      <c r="A256" s="323" t="s">
        <v>105</v>
      </c>
      <c r="B256" s="307"/>
      <c r="C256" s="307"/>
      <c r="D256" s="307"/>
      <c r="E256" s="307"/>
      <c r="F256" s="307"/>
      <c r="G256" s="307"/>
      <c r="H256" s="3"/>
    </row>
    <row r="257" spans="1:8" ht="15.75">
      <c r="A257" s="19"/>
      <c r="B257" s="15"/>
      <c r="C257" s="15"/>
      <c r="D257" s="4"/>
      <c r="E257" s="152"/>
      <c r="F257" s="4"/>
      <c r="G257" s="4"/>
      <c r="H257" s="3"/>
    </row>
    <row r="258" spans="1:8" s="1" customFormat="1" ht="15.75">
      <c r="A258" s="335" t="s">
        <v>75</v>
      </c>
      <c r="B258" s="335"/>
      <c r="C258" s="335"/>
      <c r="D258" s="335"/>
      <c r="E258" s="335"/>
      <c r="F258" s="335"/>
      <c r="G258" s="335"/>
      <c r="H258" s="6"/>
    </row>
    <row r="259" spans="1:8" s="1" customFormat="1" ht="15.75" customHeight="1">
      <c r="A259" s="336" t="s">
        <v>99</v>
      </c>
      <c r="B259" s="113" t="s">
        <v>96</v>
      </c>
      <c r="C259" s="226" t="s">
        <v>27</v>
      </c>
      <c r="D259" s="226"/>
      <c r="E259" s="226"/>
      <c r="F259" s="337" t="s">
        <v>74</v>
      </c>
      <c r="G259" s="337"/>
      <c r="H259" s="6"/>
    </row>
    <row r="260" spans="1:8" ht="15.75">
      <c r="A260" s="37"/>
      <c r="B260" s="38"/>
      <c r="C260" s="168"/>
      <c r="D260" s="168"/>
      <c r="E260" s="168"/>
      <c r="F260" s="303"/>
      <c r="G260" s="303"/>
      <c r="H260" s="3"/>
    </row>
    <row r="261" spans="1:8" ht="15.75">
      <c r="A261" s="37"/>
      <c r="B261" s="38"/>
      <c r="C261" s="168" t="s">
        <v>255</v>
      </c>
      <c r="D261" s="168"/>
      <c r="E261" s="168"/>
      <c r="F261" s="303"/>
      <c r="G261" s="303"/>
      <c r="H261" s="3"/>
    </row>
    <row r="262" spans="1:8" ht="15.75">
      <c r="A262" s="37"/>
      <c r="B262" s="38"/>
      <c r="C262" s="168"/>
      <c r="D262" s="168"/>
      <c r="E262" s="168"/>
      <c r="F262" s="303"/>
      <c r="G262" s="303"/>
      <c r="H262" s="3"/>
    </row>
    <row r="263" spans="1:8" ht="28.5" customHeight="1">
      <c r="A263" s="186" t="s">
        <v>105</v>
      </c>
      <c r="B263" s="168"/>
      <c r="C263" s="168"/>
      <c r="D263" s="168"/>
      <c r="E263" s="168"/>
      <c r="F263" s="168"/>
      <c r="G263" s="168"/>
      <c r="H263" s="3"/>
    </row>
    <row r="264" spans="1:8" ht="15.75">
      <c r="A264" s="19"/>
      <c r="B264" s="15"/>
      <c r="C264" s="15"/>
      <c r="D264" s="3"/>
      <c r="E264" s="139"/>
      <c r="F264" s="3"/>
      <c r="G264" s="3"/>
      <c r="H264" s="3"/>
    </row>
    <row r="265" spans="1:8" ht="15.75">
      <c r="A265" s="335" t="s">
        <v>76</v>
      </c>
      <c r="B265" s="335"/>
      <c r="C265" s="335"/>
      <c r="D265" s="335"/>
      <c r="E265" s="335"/>
      <c r="F265" s="335"/>
      <c r="G265" s="335"/>
      <c r="H265" s="3"/>
    </row>
    <row r="266" spans="1:8" ht="15.75" customHeight="1">
      <c r="A266" s="336" t="s">
        <v>99</v>
      </c>
      <c r="B266" s="113" t="s">
        <v>96</v>
      </c>
      <c r="C266" s="226" t="s">
        <v>27</v>
      </c>
      <c r="D266" s="226"/>
      <c r="E266" s="226"/>
      <c r="F266" s="337" t="s">
        <v>74</v>
      </c>
      <c r="G266" s="337"/>
      <c r="H266" s="3"/>
    </row>
    <row r="267" spans="1:8" ht="15.75">
      <c r="A267" s="37"/>
      <c r="B267" s="38"/>
      <c r="C267" s="168"/>
      <c r="D267" s="168"/>
      <c r="E267" s="168"/>
      <c r="F267" s="303"/>
      <c r="G267" s="303"/>
      <c r="H267" s="3"/>
    </row>
    <row r="268" spans="1:8" ht="15.75">
      <c r="A268" s="37"/>
      <c r="B268" s="38"/>
      <c r="C268" s="168" t="s">
        <v>255</v>
      </c>
      <c r="D268" s="168"/>
      <c r="E268" s="168"/>
      <c r="F268" s="303"/>
      <c r="G268" s="303"/>
      <c r="H268" s="3"/>
    </row>
    <row r="269" spans="1:8" ht="15.75">
      <c r="A269" s="37"/>
      <c r="B269" s="38"/>
      <c r="C269" s="168"/>
      <c r="D269" s="168"/>
      <c r="E269" s="168"/>
      <c r="F269" s="303"/>
      <c r="G269" s="303"/>
      <c r="H269" s="3"/>
    </row>
    <row r="270" spans="1:8" ht="22.5" customHeight="1">
      <c r="A270" s="186" t="s">
        <v>105</v>
      </c>
      <c r="B270" s="168"/>
      <c r="C270" s="168"/>
      <c r="D270" s="168"/>
      <c r="E270" s="168"/>
      <c r="F270" s="168"/>
      <c r="G270" s="168"/>
      <c r="H270" s="3"/>
    </row>
    <row r="271" spans="1:8" s="2" customFormat="1" ht="15.75">
      <c r="A271" s="19"/>
      <c r="B271" s="15"/>
      <c r="C271" s="15"/>
      <c r="D271" s="15"/>
      <c r="E271" s="153"/>
      <c r="F271" s="5"/>
      <c r="G271" s="5"/>
      <c r="H271" s="5"/>
    </row>
    <row r="272" spans="1:8" ht="15.75">
      <c r="A272" s="335" t="s">
        <v>77</v>
      </c>
      <c r="B272" s="335"/>
      <c r="C272" s="335"/>
      <c r="D272" s="335"/>
      <c r="E272" s="335"/>
      <c r="F272" s="335"/>
      <c r="G272" s="335"/>
      <c r="H272" s="3"/>
    </row>
    <row r="273" spans="1:8" ht="15.75">
      <c r="A273" s="336" t="s">
        <v>99</v>
      </c>
      <c r="B273" s="113" t="s">
        <v>96</v>
      </c>
      <c r="C273" s="226" t="s">
        <v>27</v>
      </c>
      <c r="D273" s="226"/>
      <c r="E273" s="226"/>
      <c r="F273" s="337" t="s">
        <v>74</v>
      </c>
      <c r="G273" s="337"/>
      <c r="H273" s="3"/>
    </row>
    <row r="274" spans="1:8" ht="15.75">
      <c r="A274" s="37"/>
      <c r="B274" s="47"/>
      <c r="C274" s="182"/>
      <c r="D274" s="182"/>
      <c r="E274" s="182"/>
      <c r="F274" s="198"/>
      <c r="G274" s="199"/>
      <c r="H274" s="3"/>
    </row>
    <row r="275" spans="1:8" ht="15.75">
      <c r="A275" s="35"/>
      <c r="B275" s="47"/>
      <c r="C275" s="182"/>
      <c r="D275" s="182"/>
      <c r="E275" s="182"/>
      <c r="F275" s="198"/>
      <c r="G275" s="199"/>
      <c r="H275" s="3"/>
    </row>
    <row r="276" spans="1:8" ht="15.75">
      <c r="A276" s="35"/>
      <c r="B276" s="47"/>
      <c r="C276" s="168" t="s">
        <v>255</v>
      </c>
      <c r="D276" s="168"/>
      <c r="E276" s="168"/>
      <c r="F276" s="198"/>
      <c r="G276" s="199"/>
      <c r="H276" s="3"/>
    </row>
    <row r="277" spans="1:8" ht="15.75">
      <c r="A277" s="48"/>
      <c r="B277" s="47"/>
      <c r="C277" s="182"/>
      <c r="D277" s="182"/>
      <c r="E277" s="182"/>
      <c r="F277" s="198"/>
      <c r="G277" s="199"/>
      <c r="H277" s="3"/>
    </row>
    <row r="278" spans="1:8" ht="15.75">
      <c r="A278" s="49"/>
      <c r="B278" s="50"/>
      <c r="C278" s="183"/>
      <c r="D278" s="183"/>
      <c r="E278" s="183"/>
      <c r="F278" s="198"/>
      <c r="G278" s="199"/>
      <c r="H278" s="3"/>
    </row>
    <row r="279" spans="1:8" ht="23.25" customHeight="1">
      <c r="A279" s="186" t="s">
        <v>105</v>
      </c>
      <c r="B279" s="168"/>
      <c r="C279" s="168"/>
      <c r="D279" s="168"/>
      <c r="E279" s="168"/>
      <c r="F279" s="168"/>
      <c r="G279" s="168"/>
      <c r="H279" s="3"/>
    </row>
    <row r="280" spans="1:8" ht="15.75">
      <c r="A280" s="335" t="s">
        <v>78</v>
      </c>
      <c r="B280" s="335"/>
      <c r="C280" s="335"/>
      <c r="D280" s="335"/>
      <c r="E280" s="335"/>
      <c r="F280" s="335"/>
      <c r="G280" s="335"/>
      <c r="H280" s="3"/>
    </row>
    <row r="281" spans="1:8" ht="15.75">
      <c r="A281" s="336" t="s">
        <v>4</v>
      </c>
      <c r="B281" s="113" t="s">
        <v>96</v>
      </c>
      <c r="C281" s="226" t="s">
        <v>79</v>
      </c>
      <c r="D281" s="226"/>
      <c r="E281" s="226"/>
      <c r="F281" s="337" t="s">
        <v>80</v>
      </c>
      <c r="G281" s="337"/>
      <c r="H281" s="3"/>
    </row>
    <row r="282" spans="1:8" ht="15.75">
      <c r="A282" s="37"/>
      <c r="B282" s="51"/>
      <c r="C282" s="304"/>
      <c r="D282" s="305"/>
      <c r="E282" s="306"/>
      <c r="F282" s="198"/>
      <c r="G282" s="199"/>
      <c r="H282" s="3"/>
    </row>
    <row r="283" spans="1:8" ht="15.75">
      <c r="A283" s="37"/>
      <c r="B283" s="38"/>
      <c r="C283" s="168" t="s">
        <v>255</v>
      </c>
      <c r="D283" s="168"/>
      <c r="E283" s="168"/>
      <c r="F283" s="310"/>
      <c r="G283" s="310"/>
      <c r="H283" s="3"/>
    </row>
    <row r="284" spans="1:8" ht="15.75">
      <c r="A284" s="37"/>
      <c r="B284" s="38"/>
      <c r="C284" s="184"/>
      <c r="D284" s="324"/>
      <c r="E284" s="185"/>
      <c r="F284" s="184"/>
      <c r="G284" s="185"/>
      <c r="H284" s="3"/>
    </row>
    <row r="285" spans="1:8" ht="21" customHeight="1">
      <c r="A285" s="186" t="s">
        <v>105</v>
      </c>
      <c r="B285" s="168"/>
      <c r="C285" s="168"/>
      <c r="D285" s="168"/>
      <c r="E285" s="168"/>
      <c r="F285" s="168"/>
      <c r="G285" s="168"/>
      <c r="H285" s="3"/>
    </row>
    <row r="286" spans="1:8" ht="15.75">
      <c r="A286" s="7"/>
      <c r="B286" s="3"/>
      <c r="C286" s="3"/>
      <c r="D286" s="3"/>
      <c r="E286" s="139"/>
      <c r="F286" s="3"/>
      <c r="G286" s="3"/>
      <c r="H286" s="3"/>
    </row>
    <row r="287" spans="1:8" ht="17.25">
      <c r="A287" s="334" t="s">
        <v>81</v>
      </c>
      <c r="B287" s="334"/>
      <c r="C287" s="334"/>
      <c r="D287" s="334"/>
      <c r="E287" s="334"/>
      <c r="F287" s="334"/>
      <c r="G287" s="334"/>
      <c r="H287" s="3"/>
    </row>
    <row r="288" spans="1:8" ht="15.75">
      <c r="A288" s="335" t="s">
        <v>82</v>
      </c>
      <c r="B288" s="335"/>
      <c r="C288" s="335"/>
      <c r="D288" s="226" t="s">
        <v>85</v>
      </c>
      <c r="E288" s="226"/>
      <c r="F288" s="226"/>
      <c r="G288" s="226"/>
      <c r="H288" s="3"/>
    </row>
    <row r="289" spans="1:8" ht="15.75">
      <c r="A289" s="322">
        <v>2019</v>
      </c>
      <c r="B289" s="322"/>
      <c r="C289" s="322"/>
      <c r="D289" s="168">
        <v>1.96</v>
      </c>
      <c r="E289" s="168"/>
      <c r="F289" s="168"/>
      <c r="G289" s="168"/>
      <c r="H289" s="3"/>
    </row>
    <row r="290" spans="1:8" ht="15.75">
      <c r="A290" s="322">
        <v>2020</v>
      </c>
      <c r="B290" s="322"/>
      <c r="C290" s="322"/>
      <c r="D290" s="168">
        <v>2.34</v>
      </c>
      <c r="E290" s="168"/>
      <c r="F290" s="168"/>
      <c r="G290" s="168"/>
      <c r="H290" s="3"/>
    </row>
    <row r="291" spans="1:8" ht="15.75">
      <c r="A291" s="322">
        <v>2021</v>
      </c>
      <c r="B291" s="322"/>
      <c r="C291" s="322"/>
      <c r="D291" s="168" t="s">
        <v>200</v>
      </c>
      <c r="E291" s="168"/>
      <c r="F291" s="168"/>
      <c r="G291" s="168"/>
      <c r="H291" s="3"/>
    </row>
    <row r="292" spans="1:8" ht="24.75" customHeight="1">
      <c r="A292" s="186" t="s">
        <v>105</v>
      </c>
      <c r="B292" s="168"/>
      <c r="C292" s="168"/>
      <c r="D292" s="168"/>
      <c r="E292" s="168"/>
      <c r="F292" s="168"/>
      <c r="G292" s="168"/>
      <c r="H292" s="3"/>
    </row>
    <row r="293" spans="1:8" ht="15.75">
      <c r="A293" s="7"/>
      <c r="B293" s="3"/>
      <c r="C293" s="3"/>
      <c r="D293" s="3"/>
      <c r="E293" s="139"/>
      <c r="F293" s="3"/>
      <c r="G293" s="3"/>
      <c r="H293" s="3"/>
    </row>
    <row r="294" spans="1:8" ht="18.75">
      <c r="A294" s="331" t="s">
        <v>102</v>
      </c>
      <c r="B294" s="332"/>
      <c r="C294" s="332"/>
      <c r="D294" s="332"/>
      <c r="E294" s="332"/>
      <c r="F294" s="332"/>
      <c r="G294" s="333"/>
      <c r="H294" s="3"/>
    </row>
    <row r="295" spans="1:8" ht="15.75" customHeight="1">
      <c r="A295" s="170" t="s">
        <v>286</v>
      </c>
      <c r="B295" s="171"/>
      <c r="C295" s="171"/>
      <c r="D295" s="171"/>
      <c r="E295" s="171"/>
      <c r="F295" s="171"/>
      <c r="G295" s="172"/>
      <c r="H295" s="3"/>
    </row>
    <row r="296" spans="1:8" ht="15.75">
      <c r="A296" s="173"/>
      <c r="B296" s="174"/>
      <c r="C296" s="174"/>
      <c r="D296" s="174"/>
      <c r="E296" s="174"/>
      <c r="F296" s="174"/>
      <c r="G296" s="175"/>
      <c r="H296" s="3"/>
    </row>
    <row r="297" spans="1:8" ht="15.75">
      <c r="A297" s="173"/>
      <c r="B297" s="174"/>
      <c r="C297" s="174"/>
      <c r="D297" s="174"/>
      <c r="E297" s="174"/>
      <c r="F297" s="174"/>
      <c r="G297" s="175"/>
      <c r="H297" s="3"/>
    </row>
    <row r="298" spans="1:8" ht="15.75">
      <c r="A298" s="173"/>
      <c r="B298" s="174"/>
      <c r="C298" s="174"/>
      <c r="D298" s="174"/>
      <c r="E298" s="174"/>
      <c r="F298" s="174"/>
      <c r="G298" s="175"/>
      <c r="H298" s="3"/>
    </row>
    <row r="299" spans="1:8" ht="15.75">
      <c r="A299" s="173"/>
      <c r="B299" s="174"/>
      <c r="C299" s="174"/>
      <c r="D299" s="174"/>
      <c r="E299" s="174"/>
      <c r="F299" s="174"/>
      <c r="G299" s="175"/>
      <c r="H299" s="3"/>
    </row>
    <row r="300" spans="1:8" ht="15.75">
      <c r="A300" s="173"/>
      <c r="B300" s="174"/>
      <c r="C300" s="174"/>
      <c r="D300" s="174"/>
      <c r="E300" s="174"/>
      <c r="F300" s="174"/>
      <c r="G300" s="175"/>
      <c r="H300" s="3"/>
    </row>
    <row r="301" spans="1:8" ht="15.75">
      <c r="A301" s="173"/>
      <c r="B301" s="174"/>
      <c r="C301" s="174"/>
      <c r="D301" s="174"/>
      <c r="E301" s="174"/>
      <c r="F301" s="174"/>
      <c r="G301" s="175"/>
      <c r="H301" s="3"/>
    </row>
    <row r="302" spans="1:8" ht="15.75">
      <c r="A302" s="173"/>
      <c r="B302" s="174"/>
      <c r="C302" s="174"/>
      <c r="D302" s="174"/>
      <c r="E302" s="174"/>
      <c r="F302" s="174"/>
      <c r="G302" s="175"/>
      <c r="H302" s="3"/>
    </row>
    <row r="303" spans="1:8" ht="33.75" customHeight="1">
      <c r="A303" s="173"/>
      <c r="B303" s="174"/>
      <c r="C303" s="174"/>
      <c r="D303" s="174"/>
      <c r="E303" s="174"/>
      <c r="F303" s="174"/>
      <c r="G303" s="175"/>
      <c r="H303" s="3"/>
    </row>
    <row r="304" spans="1:8" ht="33.75" customHeight="1">
      <c r="A304" s="173"/>
      <c r="B304" s="174"/>
      <c r="C304" s="174"/>
      <c r="D304" s="174"/>
      <c r="E304" s="174"/>
      <c r="F304" s="174"/>
      <c r="G304" s="175"/>
    </row>
    <row r="305" spans="1:7">
      <c r="A305" s="173"/>
      <c r="B305" s="174"/>
      <c r="C305" s="174"/>
      <c r="D305" s="174"/>
      <c r="E305" s="174"/>
      <c r="F305" s="174"/>
      <c r="G305" s="175"/>
    </row>
    <row r="306" spans="1:7" ht="41.25" customHeight="1">
      <c r="A306" s="173"/>
      <c r="B306" s="174"/>
      <c r="C306" s="174"/>
      <c r="D306" s="174"/>
      <c r="E306" s="174"/>
      <c r="F306" s="174"/>
      <c r="G306" s="175"/>
    </row>
    <row r="307" spans="1:7" ht="29.25" customHeight="1">
      <c r="A307" s="176"/>
      <c r="B307" s="177"/>
      <c r="C307" s="177"/>
      <c r="D307" s="177"/>
      <c r="E307" s="177"/>
      <c r="F307" s="177"/>
      <c r="G307" s="178"/>
    </row>
  </sheetData>
  <mergeCells count="241">
    <mergeCell ref="G70:G73"/>
    <mergeCell ref="A288:C288"/>
    <mergeCell ref="A292:G292"/>
    <mergeCell ref="A55:G55"/>
    <mergeCell ref="A74:G74"/>
    <mergeCell ref="A256:G256"/>
    <mergeCell ref="A263:G263"/>
    <mergeCell ref="A270:G270"/>
    <mergeCell ref="A279:G279"/>
    <mergeCell ref="A285:G285"/>
    <mergeCell ref="A219:G219"/>
    <mergeCell ref="A233:G233"/>
    <mergeCell ref="A239:G239"/>
    <mergeCell ref="A246:G246"/>
    <mergeCell ref="D288:G288"/>
    <mergeCell ref="C283:E283"/>
    <mergeCell ref="C284:E284"/>
    <mergeCell ref="F284:G284"/>
    <mergeCell ref="A280:G280"/>
    <mergeCell ref="C238:E238"/>
    <mergeCell ref="F273:G273"/>
    <mergeCell ref="C274:E274"/>
    <mergeCell ref="C269:E269"/>
    <mergeCell ref="F269:G269"/>
    <mergeCell ref="C281:E281"/>
    <mergeCell ref="F283:G283"/>
    <mergeCell ref="A294:G294"/>
    <mergeCell ref="A31:D31"/>
    <mergeCell ref="A32:D32"/>
    <mergeCell ref="A33:D33"/>
    <mergeCell ref="A34:D34"/>
    <mergeCell ref="E31:G31"/>
    <mergeCell ref="E32:G32"/>
    <mergeCell ref="E33:G33"/>
    <mergeCell ref="E34:G34"/>
    <mergeCell ref="A78:G78"/>
    <mergeCell ref="A91:G91"/>
    <mergeCell ref="A142:G142"/>
    <mergeCell ref="A210:G210"/>
    <mergeCell ref="A144:G144"/>
    <mergeCell ref="A289:C289"/>
    <mergeCell ref="A290:C290"/>
    <mergeCell ref="A291:C291"/>
    <mergeCell ref="D289:G289"/>
    <mergeCell ref="D290:G290"/>
    <mergeCell ref="D291:G291"/>
    <mergeCell ref="A272:G272"/>
    <mergeCell ref="C273:E273"/>
    <mergeCell ref="A287:G287"/>
    <mergeCell ref="F281:G281"/>
    <mergeCell ref="C282:E282"/>
    <mergeCell ref="A265:G265"/>
    <mergeCell ref="C266:E266"/>
    <mergeCell ref="F266:G266"/>
    <mergeCell ref="C267:E267"/>
    <mergeCell ref="F267:G267"/>
    <mergeCell ref="C268:E268"/>
    <mergeCell ref="F268:G268"/>
    <mergeCell ref="F276:G276"/>
    <mergeCell ref="F277:G277"/>
    <mergeCell ref="F278:G278"/>
    <mergeCell ref="F282:G282"/>
    <mergeCell ref="C261:E261"/>
    <mergeCell ref="F261:G261"/>
    <mergeCell ref="C262:E262"/>
    <mergeCell ref="F262:G262"/>
    <mergeCell ref="C260:E260"/>
    <mergeCell ref="F260:G260"/>
    <mergeCell ref="C253:E253"/>
    <mergeCell ref="C254:E254"/>
    <mergeCell ref="C255:E255"/>
    <mergeCell ref="F253:G253"/>
    <mergeCell ref="F254:G254"/>
    <mergeCell ref="F255:G255"/>
    <mergeCell ref="A248:G248"/>
    <mergeCell ref="A250:G250"/>
    <mergeCell ref="A251:G251"/>
    <mergeCell ref="C252:E252"/>
    <mergeCell ref="F252:G252"/>
    <mergeCell ref="F245:G245"/>
    <mergeCell ref="A258:G258"/>
    <mergeCell ref="C259:E259"/>
    <mergeCell ref="F259:G259"/>
    <mergeCell ref="C243:D243"/>
    <mergeCell ref="C244:D244"/>
    <mergeCell ref="C245:D245"/>
    <mergeCell ref="A241:G241"/>
    <mergeCell ref="C242:D242"/>
    <mergeCell ref="F242:G242"/>
    <mergeCell ref="F243:G243"/>
    <mergeCell ref="F244:G244"/>
    <mergeCell ref="A238:B238"/>
    <mergeCell ref="A235:G235"/>
    <mergeCell ref="A236:B236"/>
    <mergeCell ref="D236:E236"/>
    <mergeCell ref="A237:B237"/>
    <mergeCell ref="D237:E237"/>
    <mergeCell ref="C230:D230"/>
    <mergeCell ref="C231:D231"/>
    <mergeCell ref="C232:D232"/>
    <mergeCell ref="E227:F227"/>
    <mergeCell ref="E228:F228"/>
    <mergeCell ref="E229:F229"/>
    <mergeCell ref="E230:F230"/>
    <mergeCell ref="E231:F231"/>
    <mergeCell ref="E232:F232"/>
    <mergeCell ref="A223:G223"/>
    <mergeCell ref="A224:G224"/>
    <mergeCell ref="C225:D225"/>
    <mergeCell ref="E225:F225"/>
    <mergeCell ref="C226:D226"/>
    <mergeCell ref="E226:F226"/>
    <mergeCell ref="C227:D227"/>
    <mergeCell ref="C228:D228"/>
    <mergeCell ref="C229:D229"/>
    <mergeCell ref="D214:F214"/>
    <mergeCell ref="D215:F215"/>
    <mergeCell ref="D218:F218"/>
    <mergeCell ref="D216:F216"/>
    <mergeCell ref="D217:F217"/>
    <mergeCell ref="A85:G85"/>
    <mergeCell ref="A87:G87"/>
    <mergeCell ref="A96:G96"/>
    <mergeCell ref="G215:G218"/>
    <mergeCell ref="A118:A122"/>
    <mergeCell ref="A123:A125"/>
    <mergeCell ref="A126:A129"/>
    <mergeCell ref="A130:A134"/>
    <mergeCell ref="A135:A137"/>
    <mergeCell ref="A83:B83"/>
    <mergeCell ref="A84:B84"/>
    <mergeCell ref="A81:G81"/>
    <mergeCell ref="A75:G75"/>
    <mergeCell ref="A82:B82"/>
    <mergeCell ref="F82:G82"/>
    <mergeCell ref="F83:G83"/>
    <mergeCell ref="C84:E84"/>
    <mergeCell ref="A213:G213"/>
    <mergeCell ref="A104:A106"/>
    <mergeCell ref="A108:A109"/>
    <mergeCell ref="A110:A117"/>
    <mergeCell ref="C71:D71"/>
    <mergeCell ref="C72:D72"/>
    <mergeCell ref="C70:D70"/>
    <mergeCell ref="C73:D73"/>
    <mergeCell ref="F84:G84"/>
    <mergeCell ref="A47:G47"/>
    <mergeCell ref="B42:C42"/>
    <mergeCell ref="A36:G36"/>
    <mergeCell ref="A37:G37"/>
    <mergeCell ref="A38:G38"/>
    <mergeCell ref="A39:G39"/>
    <mergeCell ref="A49:G49"/>
    <mergeCell ref="A50:G50"/>
    <mergeCell ref="B51:D51"/>
    <mergeCell ref="E51:G51"/>
    <mergeCell ref="E59:G59"/>
    <mergeCell ref="E60:G60"/>
    <mergeCell ref="E52:G52"/>
    <mergeCell ref="E53:G53"/>
    <mergeCell ref="E54:G54"/>
    <mergeCell ref="B54:D54"/>
    <mergeCell ref="B52:D52"/>
    <mergeCell ref="B53:D53"/>
    <mergeCell ref="B58:D58"/>
    <mergeCell ref="B29:C29"/>
    <mergeCell ref="B30:C30"/>
    <mergeCell ref="F30:G30"/>
    <mergeCell ref="F28:G28"/>
    <mergeCell ref="F29:G29"/>
    <mergeCell ref="A40:G40"/>
    <mergeCell ref="D43:D46"/>
    <mergeCell ref="B43:C46"/>
    <mergeCell ref="A43:A46"/>
    <mergeCell ref="E43:F46"/>
    <mergeCell ref="G43:G46"/>
    <mergeCell ref="E41:F41"/>
    <mergeCell ref="E42:F42"/>
    <mergeCell ref="D28:E28"/>
    <mergeCell ref="D29:E29"/>
    <mergeCell ref="D30:E30"/>
    <mergeCell ref="B41:C41"/>
    <mergeCell ref="A4:G5"/>
    <mergeCell ref="A6:G6"/>
    <mergeCell ref="A9:G9"/>
    <mergeCell ref="A12:G12"/>
    <mergeCell ref="A20:G20"/>
    <mergeCell ref="A21:G21"/>
    <mergeCell ref="F25:G25"/>
    <mergeCell ref="F26:G26"/>
    <mergeCell ref="F27:G27"/>
    <mergeCell ref="D25:E25"/>
    <mergeCell ref="D26:E26"/>
    <mergeCell ref="D27:E27"/>
    <mergeCell ref="A13:G18"/>
    <mergeCell ref="B23:C23"/>
    <mergeCell ref="D23:E23"/>
    <mergeCell ref="F23:G23"/>
    <mergeCell ref="B24:C24"/>
    <mergeCell ref="D24:E24"/>
    <mergeCell ref="F24:G24"/>
    <mergeCell ref="B25:C25"/>
    <mergeCell ref="B26:C26"/>
    <mergeCell ref="B27:C27"/>
    <mergeCell ref="E58:G58"/>
    <mergeCell ref="A57:G57"/>
    <mergeCell ref="A10:G10"/>
    <mergeCell ref="A295:G307"/>
    <mergeCell ref="G146:G209"/>
    <mergeCell ref="C275:E275"/>
    <mergeCell ref="C276:E276"/>
    <mergeCell ref="C277:E277"/>
    <mergeCell ref="C278:E278"/>
    <mergeCell ref="E71:F71"/>
    <mergeCell ref="E72:F72"/>
    <mergeCell ref="E70:F70"/>
    <mergeCell ref="E73:F73"/>
    <mergeCell ref="B60:D60"/>
    <mergeCell ref="B61:D61"/>
    <mergeCell ref="E61:G61"/>
    <mergeCell ref="A68:G68"/>
    <mergeCell ref="C69:D69"/>
    <mergeCell ref="E69:F69"/>
    <mergeCell ref="B59:D59"/>
    <mergeCell ref="A62:G62"/>
    <mergeCell ref="F274:G274"/>
    <mergeCell ref="F275:G275"/>
    <mergeCell ref="B28:C28"/>
    <mergeCell ref="F110:F117"/>
    <mergeCell ref="G98:G104"/>
    <mergeCell ref="G107:G141"/>
    <mergeCell ref="A139:A140"/>
    <mergeCell ref="B104:B106"/>
    <mergeCell ref="B108:B109"/>
    <mergeCell ref="B110:B117"/>
    <mergeCell ref="B118:B122"/>
    <mergeCell ref="B123:B125"/>
    <mergeCell ref="B126:B129"/>
    <mergeCell ref="B130:B134"/>
    <mergeCell ref="B135:B137"/>
    <mergeCell ref="B139:B140"/>
  </mergeCells>
  <phoneticPr fontId="20" type="noConversion"/>
  <hyperlinks>
    <hyperlink ref="G146" r:id="rId1"/>
    <hyperlink ref="G227" r:id="rId2"/>
    <hyperlink ref="G228" r:id="rId3"/>
    <hyperlink ref="G229" r:id="rId4"/>
    <hyperlink ref="G230" r:id="rId5"/>
    <hyperlink ref="G231" r:id="rId6"/>
    <hyperlink ref="G215" r:id="rId7"/>
    <hyperlink ref="G43" r:id="rId8" display="https://www.sen.gov.py/application/files/5215/9469/1476/SEN-Manual_RCC.pdf"/>
    <hyperlink ref="A38" r:id="rId9"/>
    <hyperlink ref="A40" r:id="rId10"/>
    <hyperlink ref="E52" r:id="rId11"/>
    <hyperlink ref="G70" r:id="rId12" location="!/buscar_informacion#busqueda"/>
    <hyperlink ref="F253" r:id="rId13"/>
    <hyperlink ref="F254" r:id="rId14"/>
    <hyperlink ref="F255" r:id="rId15"/>
    <hyperlink ref="G90" r:id="rId16"/>
    <hyperlink ref="G77" r:id="rId17" display="https://www.sen.gov.py/application/files/3816/5030/2317/Ejecucion_Primer_Trimestre.pdf"/>
  </hyperlinks>
  <pageMargins left="0.23622047244094491" right="0.23622047244094491" top="0.74803149606299213" bottom="0.74803149606299213" header="0.31496062992125984" footer="0.31496062992125984"/>
  <pageSetup paperSize="9" scale="85" orientation="landscape" r:id="rId18"/>
  <headerFooter>
    <oddFooter>Página &amp;P</oddFooter>
  </headerFooter>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JHVBB</cp:lastModifiedBy>
  <cp:lastPrinted>2022-07-11T21:48:42Z</cp:lastPrinted>
  <dcterms:created xsi:type="dcterms:W3CDTF">2020-06-23T19:35:00Z</dcterms:created>
  <dcterms:modified xsi:type="dcterms:W3CDTF">2022-07-11T21:48:51Z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